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U51" i="5" l="1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O11" i="5"/>
  <c r="O12" i="5"/>
  <c r="O13" i="5"/>
  <c r="O20" i="5"/>
  <c r="O116" i="6"/>
  <c r="N116" i="6"/>
  <c r="O115" i="6"/>
  <c r="N115" i="6"/>
  <c r="O114" i="6"/>
  <c r="N114" i="6"/>
  <c r="O113" i="6"/>
  <c r="N113" i="6"/>
  <c r="O112" i="6"/>
  <c r="N112" i="6"/>
  <c r="O111" i="6"/>
  <c r="N111" i="6"/>
  <c r="O110" i="6"/>
  <c r="N110" i="6"/>
  <c r="O109" i="6"/>
  <c r="N109" i="6"/>
  <c r="O108" i="6"/>
  <c r="N108" i="6"/>
  <c r="O107" i="6"/>
  <c r="N107" i="6"/>
  <c r="O106" i="6"/>
  <c r="N106" i="6"/>
  <c r="O105" i="6"/>
  <c r="N105" i="6"/>
  <c r="O104" i="6"/>
  <c r="N104" i="6"/>
  <c r="O103" i="6"/>
  <c r="N103" i="6"/>
  <c r="O102" i="6"/>
  <c r="N102" i="6"/>
  <c r="O101" i="6"/>
  <c r="N101" i="6"/>
  <c r="O100" i="6"/>
  <c r="N100" i="6"/>
  <c r="O99" i="6"/>
  <c r="N99" i="6"/>
  <c r="O98" i="6"/>
  <c r="N98" i="6"/>
  <c r="O97" i="6"/>
  <c r="N97" i="6"/>
  <c r="O96" i="6"/>
  <c r="N96" i="6"/>
  <c r="O95" i="6"/>
  <c r="N95" i="6"/>
  <c r="O94" i="6"/>
  <c r="N94" i="6"/>
  <c r="O93" i="6"/>
  <c r="N93" i="6"/>
  <c r="O92" i="6"/>
  <c r="N92" i="6"/>
  <c r="O91" i="6"/>
  <c r="N91" i="6"/>
  <c r="O90" i="6"/>
  <c r="N90" i="6"/>
  <c r="O89" i="6"/>
  <c r="N89" i="6"/>
  <c r="O88" i="6"/>
  <c r="N88" i="6"/>
  <c r="O87" i="6"/>
  <c r="N87" i="6"/>
  <c r="O86" i="6"/>
  <c r="N86" i="6"/>
  <c r="O85" i="6"/>
  <c r="N85" i="6"/>
  <c r="O84" i="6"/>
  <c r="N84" i="6"/>
  <c r="O83" i="6"/>
  <c r="N83" i="6"/>
  <c r="O82" i="6"/>
  <c r="N82" i="6"/>
  <c r="O81" i="6"/>
  <c r="N81" i="6"/>
  <c r="O80" i="6"/>
  <c r="N80" i="6"/>
  <c r="O79" i="6"/>
  <c r="N79" i="6"/>
  <c r="O78" i="6"/>
  <c r="N78" i="6"/>
  <c r="O77" i="6"/>
  <c r="N77" i="6"/>
  <c r="O76" i="6"/>
  <c r="N76" i="6"/>
  <c r="O75" i="6"/>
  <c r="N75" i="6"/>
  <c r="O74" i="6"/>
  <c r="N74" i="6"/>
  <c r="O73" i="6"/>
  <c r="N73" i="6"/>
  <c r="O72" i="6"/>
  <c r="N72" i="6"/>
  <c r="O71" i="6"/>
  <c r="N71" i="6"/>
  <c r="O70" i="6"/>
  <c r="N70" i="6"/>
  <c r="O69" i="6"/>
  <c r="N69" i="6"/>
  <c r="O68" i="6"/>
  <c r="N68" i="6"/>
  <c r="O67" i="6"/>
  <c r="N67" i="6"/>
  <c r="O66" i="6"/>
  <c r="N66" i="6"/>
  <c r="O65" i="6"/>
  <c r="N65" i="6"/>
  <c r="O64" i="6"/>
  <c r="N64" i="6"/>
  <c r="O63" i="6"/>
  <c r="N63" i="6"/>
  <c r="O62" i="6"/>
  <c r="N62" i="6"/>
  <c r="O61" i="6"/>
  <c r="N61" i="6"/>
  <c r="O60" i="6"/>
  <c r="N60" i="6"/>
  <c r="O59" i="6"/>
  <c r="N59" i="6"/>
  <c r="O58" i="6"/>
  <c r="N58" i="6"/>
  <c r="O57" i="6"/>
  <c r="N57" i="6"/>
  <c r="O56" i="6"/>
  <c r="N56" i="6"/>
  <c r="O55" i="6"/>
  <c r="N55" i="6"/>
  <c r="O54" i="6"/>
  <c r="N54" i="6"/>
  <c r="O53" i="6"/>
  <c r="N53" i="6"/>
  <c r="O52" i="6"/>
  <c r="N52" i="6"/>
  <c r="O51" i="6"/>
  <c r="N51" i="6"/>
  <c r="O50" i="6"/>
  <c r="N50" i="6"/>
  <c r="O49" i="6"/>
  <c r="N49" i="6"/>
  <c r="O48" i="6"/>
  <c r="N48" i="6"/>
  <c r="O47" i="6"/>
  <c r="N47" i="6"/>
  <c r="O46" i="6"/>
  <c r="N46" i="6"/>
  <c r="O45" i="6"/>
  <c r="N45" i="6"/>
  <c r="O44" i="6"/>
  <c r="N44" i="6"/>
  <c r="O43" i="6"/>
  <c r="N43" i="6"/>
  <c r="O42" i="6"/>
  <c r="N42" i="6"/>
  <c r="O41" i="6"/>
  <c r="N41" i="6"/>
  <c r="O40" i="6"/>
  <c r="N40" i="6"/>
  <c r="O39" i="6"/>
  <c r="N39" i="6"/>
  <c r="O38" i="6"/>
  <c r="N38" i="6"/>
  <c r="O37" i="6"/>
  <c r="N37" i="6"/>
  <c r="O36" i="6"/>
  <c r="N36" i="6"/>
  <c r="O35" i="6"/>
  <c r="N35" i="6"/>
  <c r="O34" i="6"/>
  <c r="N34" i="6"/>
  <c r="O33" i="6"/>
  <c r="N33" i="6"/>
  <c r="O32" i="6"/>
  <c r="N32" i="6"/>
  <c r="O31" i="6"/>
  <c r="N31" i="6"/>
  <c r="O30" i="6"/>
  <c r="N30" i="6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N23" i="6"/>
  <c r="O22" i="6"/>
  <c r="N22" i="6"/>
  <c r="O21" i="6"/>
  <c r="N21" i="6"/>
  <c r="O20" i="6"/>
  <c r="N20" i="6"/>
  <c r="O19" i="6"/>
  <c r="N19" i="6"/>
  <c r="O18" i="6"/>
  <c r="N18" i="6"/>
  <c r="O17" i="6"/>
  <c r="N17" i="6"/>
  <c r="O16" i="6"/>
  <c r="N16" i="6"/>
  <c r="O15" i="6"/>
  <c r="N15" i="6"/>
  <c r="O14" i="6"/>
  <c r="N14" i="6"/>
  <c r="O13" i="6"/>
  <c r="N13" i="6"/>
  <c r="O12" i="6"/>
  <c r="N12" i="6"/>
  <c r="O11" i="6"/>
  <c r="N11" i="6"/>
  <c r="I11" i="6"/>
  <c r="I12" i="6"/>
  <c r="I34" i="6"/>
  <c r="P19" i="5"/>
  <c r="R19" i="5"/>
  <c r="R39" i="5"/>
  <c r="P39" i="5" s="1"/>
  <c r="J36" i="6"/>
  <c r="L36" i="6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<sst xmlns="http://schemas.openxmlformats.org/spreadsheetml/2006/main" count="3631" uniqueCount="877">
  <si>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</si>
  <si>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</si>
  <si>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</si>
  <si>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</si>
  <si>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</si>
  <si>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</si>
  <si>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</si>
  <si>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</si>
  <si>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</si>
  <si>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</si>
  <si>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</si>
  <si>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</si>
  <si>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</si>
  <si>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</si>
  <si>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</si>
  <si>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</si>
  <si>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</si>
  <si>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</si>
  <si>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</si>
  <si>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</si>
  <si>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</si>
  <si>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</si>
  <si>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</si>
  <si>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</si>
  <si>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</si>
  <si>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</si>
  <si>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</si>
  <si>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</si>
  <si>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</si>
  <si>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</si>
  <si>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</si>
  <si>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</si>
  <si>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</si>
  <si>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</si>
  <si>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</si>
  <si>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</si>
  <si>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</si>
  <si>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</si>
  <si>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</si>
  <si>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</si>
  <si>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</si>
  <si>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</si>
  <si>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</si>
  <si>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</si>
  <si>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</si>
  <si>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</si>
  <si>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</si>
  <si>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</si>
  <si>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</si>
  <si>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</si>
  <si>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</si>
  <si>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</si>
  <si>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</si>
  <si>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</si>
  <si>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</si>
  <si>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</si>
  <si>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</si>
  <si>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</si>
  <si>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</si>
  <si>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</si>
  <si>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</si>
  <si>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</si>
  <si>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</si>
  <si>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</si>
  <si>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</si>
  <si>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</si>
  <si>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</si>
  <si>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</si>
  <si>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</si>
  <si>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</si>
  <si>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</si>
  <si>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</si>
  <si>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</si>
  <si>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</si>
  <si>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</si>
  <si>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</si>
  <si>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</si>
  <si>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</si>
  <si>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</si>
  <si>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</si>
  <si>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</si>
  <si>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</si>
  <si>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</si>
  <si>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</si>
  <si>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</si>
  <si>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</si>
  <si>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</si>
  <si>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</si>
  <si>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</si>
  <si>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</si>
  <si>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</si>
  <si>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</si>
  <si>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</si>
  <si>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</si>
  <si>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</si>
  <si>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</si>
  <si>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</si>
  <si>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</si>
  <si>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</si>
  <si>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</si>
  <si>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</si>
  <si>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</si>
  <si>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</si>
  <si>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</si>
  <si>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</si>
  <si>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</si>
  <si>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</si>
  <si>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</si>
  <si>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</si>
  <si>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</si>
  <si>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</si>
  <si>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</si>
  <si>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</si>
  <si>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</si>
  <si>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</si>
  <si>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</si>
  <si>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</si>
  <si>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</si>
  <si>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</si>
  <si>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</si>
  <si>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</si>
  <si>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</si>
  <si>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</si>
  <si>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</si>
  <si>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</si>
  <si>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</si>
  <si>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</si>
  <si>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</si>
  <si>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</si>
  <si>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</si>
  <si>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</si>
  <si>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</si>
  <si>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</si>
  <si>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</si>
  <si>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</si>
  <si>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</si>
  <si>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</si>
  <si>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</si>
  <si>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</si>
  <si>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</si>
  <si>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</si>
  <si>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</si>
  <si>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</si>
  <si>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</si>
  <si>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</si>
  <si>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</si>
  <si>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</si>
  <si>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</si>
  <si>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</si>
  <si>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</si>
  <si>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</si>
  <si>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</si>
  <si>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</si>
  <si>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</si>
  <si>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</si>
  <si>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</si>
  <si>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</si>
  <si>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</si>
  <si>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</si>
  <si>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</si>
  <si>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</si>
  <si>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</si>
  <si>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</si>
  <si>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</si>
  <si>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</si>
  <si>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</si>
  <si>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</si>
  <si>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</si>
  <si>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</si>
  <si>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</si>
  <si>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</si>
  <si>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</si>
  <si>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</si>
  <si>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</si>
  <si>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</si>
  <si>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</si>
  <si>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</si>
  <si>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</si>
  <si>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</si>
  <si>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</si>
  <si>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</si>
  <si>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</si>
  <si>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</si>
  <si>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</si>
  <si>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</si>
  <si>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</si>
  <si>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</si>
  <si>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</si>
  <si>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</si>
  <si>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</si>
  <si>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</si>
  <si>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</si>
  <si>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</si>
  <si>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</si>
  <si>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</si>
  <si>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</si>
  <si>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</si>
  <si>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</si>
  <si>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מור מניות</t>
  </si>
  <si>
    <t>בהתאם לשיטה שיושמה בדוח הכספי *</t>
  </si>
  <si>
    <t>פרנק שווצרי</t>
  </si>
  <si>
    <t>כתר דני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</si>
  <si>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</si>
  <si>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</si>
  <si>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</si>
  <si>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</si>
  <si>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</si>
  <si>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</si>
  <si>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</si>
  <si>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</si>
  <si>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</si>
  <si>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</si>
  <si>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</si>
  <si>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</si>
  <si>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</si>
  <si>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</si>
  <si>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</si>
  <si>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</si>
  <si>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</si>
  <si>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</si>
  <si>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</si>
  <si>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</si>
  <si>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</si>
  <si>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</si>
  <si>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</si>
  <si>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</si>
  <si>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</si>
  <si>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</si>
  <si>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</si>
  <si>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</si>
  <si>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</si>
  <si>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</si>
  <si>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</si>
  <si>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</si>
  <si>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</si>
  <si>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</si>
  <si>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</si>
  <si>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</si>
  <si>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</si>
  <si>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</si>
  <si>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</si>
  <si>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   1213- בנק ישראל- מק"מ</t>
  </si>
  <si>
    <t>8231219</t>
  </si>
  <si>
    <t>RF</t>
  </si>
  <si>
    <t>19/12/22</t>
  </si>
  <si>
    <t>מ.ק.מ. 1123- בנק ישראל- מק"מ</t>
  </si>
  <si>
    <t>8231128</t>
  </si>
  <si>
    <t>21/11/22</t>
  </si>
  <si>
    <t>מ.ק.מ. 114- בנק ישראל- מק"מ</t>
  </si>
  <si>
    <t>8240111</t>
  </si>
  <si>
    <t>29/01/23</t>
  </si>
  <si>
    <t>מ.ק.מ. 314- בנק ישראל- מק"מ</t>
  </si>
  <si>
    <t>8240319</t>
  </si>
  <si>
    <t>20/03/23</t>
  </si>
  <si>
    <t>סה"כ שחר</t>
  </si>
  <si>
    <t>ממשל שקלי 1024- האוצר - ממשלתית שקלית</t>
  </si>
  <si>
    <t>1175777</t>
  </si>
  <si>
    <t>16/01/22</t>
  </si>
  <si>
    <t>סה"כ גילון</t>
  </si>
  <si>
    <t>ממשל משתנה 0526- האוצר - ממשלתית משתנה</t>
  </si>
  <si>
    <t>1141795</t>
  </si>
  <si>
    <t>14/04/22</t>
  </si>
  <si>
    <t>ממשלת משתנה 1130- האוצר - ממשלתית משתנה</t>
  </si>
  <si>
    <t>1166552</t>
  </si>
  <si>
    <t>11/05/22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</si>
  <si>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</si>
  <si>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</si>
  <si>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</si>
  <si>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</si>
  <si>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</si>
  <si>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</si>
  <si>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</si>
  <si>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</si>
  <si>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</si>
  <si>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</si>
  <si>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</si>
  <si>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התח נד403- לאומי</t>
  </si>
  <si>
    <t>6040430</t>
  </si>
  <si>
    <t>520018078</t>
  </si>
  <si>
    <t>בנקים</t>
  </si>
  <si>
    <t>ilAA</t>
  </si>
  <si>
    <t>07/02/23</t>
  </si>
  <si>
    <t>פועלים הנפ הת יט- פועלים הנפקות</t>
  </si>
  <si>
    <t>1940626</t>
  </si>
  <si>
    <t>520032640</t>
  </si>
  <si>
    <t>24/01/23</t>
  </si>
  <si>
    <t>דיסקונט מנ נד ו- דיסקונט מנפיקים</t>
  </si>
  <si>
    <t>7480197</t>
  </si>
  <si>
    <t>520029935</t>
  </si>
  <si>
    <t>ilAA-</t>
  </si>
  <si>
    <t>נכסים ובנ אגח י- נכסים ובנין</t>
  </si>
  <si>
    <t>1193630</t>
  </si>
  <si>
    <t>520025438</t>
  </si>
  <si>
    <t>נדלן מניב בישראל</t>
  </si>
  <si>
    <t>ilA</t>
  </si>
  <si>
    <t>19/02/23</t>
  </si>
  <si>
    <t>אאורה אגח יז- אאורה</t>
  </si>
  <si>
    <t>1193580</t>
  </si>
  <si>
    <t>520038274</t>
  </si>
  <si>
    <t>בנייה</t>
  </si>
  <si>
    <t>A3.il</t>
  </si>
  <si>
    <t>אסאר אקורד אגח ב- אס.אר אקורד</t>
  </si>
  <si>
    <t>520038670</t>
  </si>
  <si>
    <t>אשראי חוץ בנקאי</t>
  </si>
  <si>
    <t>20/02/23</t>
  </si>
  <si>
    <t>לא מדורג</t>
  </si>
  <si>
    <t>דיסקונט מנפיקים אג"ח יג</t>
  </si>
  <si>
    <t>7480155</t>
  </si>
  <si>
    <t>07/09/20</t>
  </si>
  <si>
    <t>לאומי   אגח 178- לאומי</t>
  </si>
  <si>
    <t>6040323</t>
  </si>
  <si>
    <t>22/12/21</t>
  </si>
  <si>
    <t>מז טפ הנפ אגח 60- מזרחי טפחות הנפ</t>
  </si>
  <si>
    <t>2310456</t>
  </si>
  <si>
    <t>520032046</t>
  </si>
  <si>
    <t>Aaa.il</t>
  </si>
  <si>
    <t>12/12/21</t>
  </si>
  <si>
    <t>מזרחי  טפ הנפק   40</t>
  </si>
  <si>
    <t>2310167</t>
  </si>
  <si>
    <t>30/12/21</t>
  </si>
  <si>
    <t>חשמל     אגח 26- חשמל</t>
  </si>
  <si>
    <t>6000202</t>
  </si>
  <si>
    <t>520000472</t>
  </si>
  <si>
    <t>אנרגיה</t>
  </si>
  <si>
    <t>Aa1.il</t>
  </si>
  <si>
    <t>22/04/21</t>
  </si>
  <si>
    <t>פועלים הנפקות הת 16- פועלים הנפקות</t>
  </si>
  <si>
    <t>1940550</t>
  </si>
  <si>
    <t>ilAA+</t>
  </si>
  <si>
    <t>וילאר אגח 7- וילאר</t>
  </si>
  <si>
    <t>4160149</t>
  </si>
  <si>
    <t>520038910</t>
  </si>
  <si>
    <t>10/12/20</t>
  </si>
  <si>
    <t>כיל       אגח ה</t>
  </si>
  <si>
    <t>2810299</t>
  </si>
  <si>
    <t>520027830</t>
  </si>
  <si>
    <t>כימיה, גומי ופלסטיק</t>
  </si>
  <si>
    <t>אלוני חץ אגח יג- אלוני חץ</t>
  </si>
  <si>
    <t>1189406</t>
  </si>
  <si>
    <t>520038506</t>
  </si>
  <si>
    <t>16/11/22</t>
  </si>
  <si>
    <t>סטרוברי אגח ג- סטרוברי</t>
  </si>
  <si>
    <t>1179019</t>
  </si>
  <si>
    <t>1863501</t>
  </si>
  <si>
    <t>נדלן מניב בחו"ל</t>
  </si>
  <si>
    <t>ilA+</t>
  </si>
  <si>
    <t>23/02/23</t>
  </si>
  <si>
    <t>ספנסר אגח ג- ספנסר אקוויטי</t>
  </si>
  <si>
    <t>1147495</t>
  </si>
  <si>
    <t>1838863</t>
  </si>
  <si>
    <t>10/01/23</t>
  </si>
  <si>
    <t>אנרג'יקס אג ב</t>
  </si>
  <si>
    <t>1168483</t>
  </si>
  <si>
    <t>513901371</t>
  </si>
  <si>
    <t>אנרגיה מתחדשת</t>
  </si>
  <si>
    <t>דה לסר אגח ח- דה לסר</t>
  </si>
  <si>
    <t>1193192</t>
  </si>
  <si>
    <t>1427976</t>
  </si>
  <si>
    <t>31/01/23</t>
  </si>
  <si>
    <t>סאות'רן   אגח א- סאותרן פרופרטיס</t>
  </si>
  <si>
    <t>1140094</t>
  </si>
  <si>
    <t>1921080</t>
  </si>
  <si>
    <t>25/01/23</t>
  </si>
  <si>
    <t>ספנסר  אג2- ספנסר אקוויטי</t>
  </si>
  <si>
    <t>1139898</t>
  </si>
  <si>
    <t>מכלול אגח א- מכלול מימון</t>
  </si>
  <si>
    <t>1187277</t>
  </si>
  <si>
    <t>515763845</t>
  </si>
  <si>
    <t>02/11/22</t>
  </si>
  <si>
    <t>אמפא יובל אגח א- אמפא יובלים</t>
  </si>
  <si>
    <t>1193515</t>
  </si>
  <si>
    <t>516286432</t>
  </si>
  <si>
    <t>13/02/23</t>
  </si>
  <si>
    <t>חגג אירופה אגח ד- חג'ג' אירופה</t>
  </si>
  <si>
    <t>1190131</t>
  </si>
  <si>
    <t>515682292</t>
  </si>
  <si>
    <t>02/10/22</t>
  </si>
  <si>
    <t>חנן מור  אגח יא- חנן מור</t>
  </si>
  <si>
    <t>513605519</t>
  </si>
  <si>
    <t>14/02/23</t>
  </si>
  <si>
    <t>עמרם אברהם אגח א- עמרם</t>
  </si>
  <si>
    <t>1188044</t>
  </si>
  <si>
    <t>513201582</t>
  </si>
  <si>
    <t>19/09/22</t>
  </si>
  <si>
    <t>סיאון     אגח א- סיאון</t>
  </si>
  <si>
    <t>1194018</t>
  </si>
  <si>
    <t>2409</t>
  </si>
  <si>
    <t>A1.il</t>
  </si>
  <si>
    <t>27/02/23</t>
  </si>
  <si>
    <t>חברה לישראל אג"ח 11</t>
  </si>
  <si>
    <t>5760244</t>
  </si>
  <si>
    <t>520028010</t>
  </si>
  <si>
    <t>השקעה ואחזקות</t>
  </si>
  <si>
    <t>07/05/20</t>
  </si>
  <si>
    <t>סה"כ אחר</t>
  </si>
  <si>
    <t>TEVA 4.375 09/05/2030- טבע</t>
  </si>
  <si>
    <t>XS2406607171</t>
  </si>
  <si>
    <t>בלומברג</t>
  </si>
  <si>
    <t>520013954</t>
  </si>
  <si>
    <t>Pharma &amp; Biotechnology</t>
  </si>
  <si>
    <t>BB-</t>
  </si>
  <si>
    <t>S&amp;P</t>
  </si>
  <si>
    <t>02/11/21</t>
  </si>
  <si>
    <t>BAC 4.827 22/07/26- Bank of  America</t>
  </si>
  <si>
    <t>US06051GLA57</t>
  </si>
  <si>
    <t>2180</t>
  </si>
  <si>
    <t>Banks</t>
  </si>
  <si>
    <t>A-</t>
  </si>
  <si>
    <t>27/10/22</t>
  </si>
  <si>
    <t>VW 4.75 13/11/28- VOLKSWAGEN</t>
  </si>
  <si>
    <t>US928668AU66</t>
  </si>
  <si>
    <t>4255</t>
  </si>
  <si>
    <t>Automobiles &amp; Components</t>
  </si>
  <si>
    <t>BBB+</t>
  </si>
  <si>
    <t>24/10/22</t>
  </si>
  <si>
    <t>סה"כ תל אביב 35</t>
  </si>
  <si>
    <t>אורמת טכנו- אורמת טכנו</t>
  </si>
  <si>
    <t>1134402</t>
  </si>
  <si>
    <t>880326081</t>
  </si>
  <si>
    <t>אנלייט אנרגיה- אנלייט אנרגיה</t>
  </si>
  <si>
    <t>720011</t>
  </si>
  <si>
    <t>520041146</t>
  </si>
  <si>
    <t>אנרג'יקס- אנרג'יקס</t>
  </si>
  <si>
    <t>1123355</t>
  </si>
  <si>
    <t>פניקס    1- הפניקס</t>
  </si>
  <si>
    <t>767012</t>
  </si>
  <si>
    <t>520017450</t>
  </si>
  <si>
    <t>ביטוח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</si>
  <si>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</si>
  <si>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</si>
  <si>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</si>
  <si>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</si>
  <si>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</si>
  <si>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</si>
  <si>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</si>
  <si>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</si>
  <si>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</si>
  <si>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</si>
  <si>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</si>
  <si>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</si>
  <si>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</si>
  <si>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</si>
  <si>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</si>
  <si>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</si>
  <si>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</si>
  <si>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520000118</t>
  </si>
  <si>
    <t>חברה לישראל- חברה לישראל</t>
  </si>
  <si>
    <t>576017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</si>
  <si>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</si>
  <si>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</si>
  <si>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</si>
  <si>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</si>
  <si>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</si>
  <si>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</si>
  <si>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</si>
  <si>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</si>
  <si>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</si>
  <si>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אמות- אמות</t>
  </si>
  <si>
    <t>1097278</t>
  </si>
  <si>
    <t>520026683</t>
  </si>
  <si>
    <t>מבני תעשיה- מבנה</t>
  </si>
  <si>
    <t>226019</t>
  </si>
  <si>
    <t>520024126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</si>
  <si>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</si>
  <si>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</si>
  <si>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</si>
  <si>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</si>
  <si>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</si>
  <si>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</si>
  <si>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</si>
  <si>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</si>
  <si>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</si>
  <si>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</si>
  <si>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</si>
  <si>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</si>
  <si>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</si>
  <si>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ג'נריישן קפיטל- ג'נריישן קפיטל</t>
  </si>
  <si>
    <t>1156926</t>
  </si>
  <si>
    <t>515846558</t>
  </si>
  <si>
    <t>משק אנרגיה- משק אנרגיה</t>
  </si>
  <si>
    <t>516167343</t>
  </si>
  <si>
    <t>פז נפט- פז נפט</t>
  </si>
  <si>
    <t>1100007</t>
  </si>
  <si>
    <t>510216054</t>
  </si>
  <si>
    <t>נופר אנרג'י- נופר אנרג'י</t>
  </si>
  <si>
    <t>1170877</t>
  </si>
  <si>
    <t>514599943</t>
  </si>
  <si>
    <t>מימון ישיר- מימון ישיר קב</t>
  </si>
  <si>
    <t>1168186</t>
  </si>
  <si>
    <t>513893123</t>
  </si>
  <si>
    <t>מנורה    1- מנורה מב החזקות</t>
  </si>
  <si>
    <t>566018</t>
  </si>
  <si>
    <t>520007469</t>
  </si>
  <si>
    <t>חג'ג' נדל"ן- חג'ג' נדלן</t>
  </si>
  <si>
    <t>823013</t>
  </si>
  <si>
    <t>520033309</t>
  </si>
  <si>
    <t>ישראמקו יהש- ישראמקו יהש</t>
  </si>
  <si>
    <t>232017</t>
  </si>
  <si>
    <t>550010003</t>
  </si>
  <si>
    <t>חיפושי נפט וגז</t>
  </si>
  <si>
    <t>קמטק- קמטק</t>
  </si>
  <si>
    <t>1095264</t>
  </si>
  <si>
    <t>511235434</t>
  </si>
  <si>
    <t>דיפלומט אחזקות- דיפלומט</t>
  </si>
  <si>
    <t>1173491</t>
  </si>
  <si>
    <t>510400740</t>
  </si>
  <si>
    <t>מסחר</t>
  </si>
  <si>
    <t>נטו מלינדה 1- נטו מלינדה</t>
  </si>
  <si>
    <t>1105097</t>
  </si>
  <si>
    <t>511725459</t>
  </si>
  <si>
    <t>סקופ- סקופ</t>
  </si>
  <si>
    <t>288019</t>
  </si>
  <si>
    <t>520037425</t>
  </si>
  <si>
    <t>תדיראן הולדינגס- תדיראן גרופ</t>
  </si>
  <si>
    <t>258012</t>
  </si>
  <si>
    <t>520036732</t>
  </si>
  <si>
    <t>ארגו פרופרטיז- ארגו פרופרטיז</t>
  </si>
  <si>
    <t>1175371</t>
  </si>
  <si>
    <t>70252750</t>
  </si>
  <si>
    <t>ריט 1- 1 ריט</t>
  </si>
  <si>
    <t>1098920</t>
  </si>
  <si>
    <t>513821488</t>
  </si>
  <si>
    <t>אייאיאס תעש- אייאיאס</t>
  </si>
  <si>
    <t>431015</t>
  </si>
  <si>
    <t>520039132</t>
  </si>
  <si>
    <t>נכסים בנין- נכסים ובנין</t>
  </si>
  <si>
    <t>699017</t>
  </si>
  <si>
    <t>אלקטרה צריכה- אלקטרה צריכה</t>
  </si>
  <si>
    <t>5010129</t>
  </si>
  <si>
    <t>520039967</t>
  </si>
  <si>
    <t>רשתות שיווק</t>
  </si>
  <si>
    <t>יוחננוף- יוחננוף</t>
  </si>
  <si>
    <t>1161264</t>
  </si>
  <si>
    <t>511344186</t>
  </si>
  <si>
    <t>פוקס- פוקס</t>
  </si>
  <si>
    <t>1087022</t>
  </si>
  <si>
    <t>512157603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</si>
  <si>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</si>
  <si>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</si>
  <si>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</si>
  <si>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</si>
  <si>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</si>
  <si>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</si>
  <si>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וואן תוכנה- וואן טכנולוגיות</t>
  </si>
  <si>
    <t>161018</t>
  </si>
  <si>
    <t>520034695</t>
  </si>
  <si>
    <t>שרותי מידע</t>
  </si>
  <si>
    <t>דנאל כא- דנאל</t>
  </si>
  <si>
    <t>314013</t>
  </si>
  <si>
    <t>520037565</t>
  </si>
  <si>
    <t>שרותים</t>
  </si>
  <si>
    <t>ישראכרט- ישראכרט</t>
  </si>
  <si>
    <t>1157403</t>
  </si>
  <si>
    <t>510706153</t>
  </si>
  <si>
    <t>שרותים פיננסים</t>
  </si>
  <si>
    <t>סה"כ מניות היתר</t>
  </si>
  <si>
    <t>בליץ- בליץ</t>
  </si>
  <si>
    <t>424010</t>
  </si>
  <si>
    <t>520038779</t>
  </si>
  <si>
    <t>אלקטרוניקה ואופטיקה</t>
  </si>
  <si>
    <t>נור- נור אינק</t>
  </si>
  <si>
    <t>1175728</t>
  </si>
  <si>
    <t>515926475</t>
  </si>
  <si>
    <t>נקסט ויז'ן- נקסט ויז'ן</t>
  </si>
  <si>
    <t>1176593</t>
  </si>
  <si>
    <t>514259019</t>
  </si>
  <si>
    <t>מלרן- מלרן פרוייקטים</t>
  </si>
  <si>
    <t>1170950</t>
  </si>
  <si>
    <t>514097591</t>
  </si>
  <si>
    <t>אימאג'סט- 'אימאג'סט אינט</t>
  </si>
  <si>
    <t>1183813</t>
  </si>
  <si>
    <t>512737560</t>
  </si>
  <si>
    <t>חג'ג' אירופה- חג'ג' אירופה</t>
  </si>
  <si>
    <t>1143635</t>
  </si>
  <si>
    <t>לוזון קבוצה- לוזון קבוצה</t>
  </si>
  <si>
    <t>473017</t>
  </si>
  <si>
    <t>520039660</t>
  </si>
  <si>
    <t>איי ספאק 1- איי ספאק</t>
  </si>
  <si>
    <t>1179589</t>
  </si>
  <si>
    <t>516247772</t>
  </si>
  <si>
    <t>ביג-טק 50- ביג-טק 50 מו"פ</t>
  </si>
  <si>
    <t>1172295</t>
  </si>
  <si>
    <t>540295417</t>
  </si>
  <si>
    <t>השקעות בהיי טק</t>
  </si>
  <si>
    <t>יוניקורן טכנולוגיות - יוניקורן טכנו</t>
  </si>
  <si>
    <t>1168657</t>
  </si>
  <si>
    <t>540294428</t>
  </si>
  <si>
    <t>סנו- סנו</t>
  </si>
  <si>
    <t>813014</t>
  </si>
  <si>
    <t>520032988</t>
  </si>
  <si>
    <t>אפיטומי מדיקל- אפיטומי</t>
  </si>
  <si>
    <t>1182591</t>
  </si>
  <si>
    <t>513721803</t>
  </si>
  <si>
    <t>מכשור רפואי</t>
  </si>
  <si>
    <t>אריקה כרמל- אריקה בי-קיור</t>
  </si>
  <si>
    <t>1178912</t>
  </si>
  <si>
    <t>514034123</t>
  </si>
  <si>
    <t>ישרוטל- ישרוטל</t>
  </si>
  <si>
    <t>1080985</t>
  </si>
  <si>
    <t>520042482</t>
  </si>
  <si>
    <t>מלונאות ותיירות</t>
  </si>
  <si>
    <t>בכורי שדה- 'בכורי שדה אחז</t>
  </si>
  <si>
    <t>1172618</t>
  </si>
  <si>
    <t>512402538</t>
  </si>
  <si>
    <t>גלוברנדס- גלוברנדס גרופ</t>
  </si>
  <si>
    <t>1147487</t>
  </si>
  <si>
    <t>515809499</t>
  </si>
  <si>
    <t>בית שמש- בית שמש</t>
  </si>
  <si>
    <t>1081561</t>
  </si>
  <si>
    <t>520043480</t>
  </si>
  <si>
    <t>מתכת ומוצרי בניה</t>
  </si>
  <si>
    <t>חמת- חמת</t>
  </si>
  <si>
    <t>384016</t>
  </si>
  <si>
    <t>520038530</t>
  </si>
  <si>
    <t>בית בכפר- בית בכפר</t>
  </si>
  <si>
    <t>1183656</t>
  </si>
  <si>
    <t>511605719</t>
  </si>
  <si>
    <t>רני צים- רני צים</t>
  </si>
  <si>
    <t>1143619</t>
  </si>
  <si>
    <t>514353671</t>
  </si>
  <si>
    <t>סבוריט- סבוריט</t>
  </si>
  <si>
    <t>1169978</t>
  </si>
  <si>
    <t>515933950</t>
  </si>
  <si>
    <t>פודטק</t>
  </si>
  <si>
    <t>זוז פאוור- זוז פאוור</t>
  </si>
  <si>
    <t>1174184</t>
  </si>
  <si>
    <t>514881564</t>
  </si>
  <si>
    <t>מאסיבית- מאסיבית</t>
  </si>
  <si>
    <t>1172972</t>
  </si>
  <si>
    <t>514919810</t>
  </si>
  <si>
    <t>רובוטיקה ותלת מימד</t>
  </si>
  <si>
    <t>טרמינל איקס- טרמינל איקס</t>
  </si>
  <si>
    <t>1178714</t>
  </si>
  <si>
    <t>515722536</t>
  </si>
  <si>
    <t>אייס קמעונאות- מולטי ריטייל</t>
  </si>
  <si>
    <t>1171669</t>
  </si>
  <si>
    <t>515546224</t>
  </si>
  <si>
    <t>אי.טי.ג'י.איי- אי.טי.ג'י.איי</t>
  </si>
  <si>
    <t>1176114</t>
  </si>
  <si>
    <t>513764399</t>
  </si>
  <si>
    <t>מגדלור- מגדלור</t>
  </si>
  <si>
    <t>1182567</t>
  </si>
  <si>
    <t>515514263</t>
  </si>
  <si>
    <t>גרופ 107- 107 גרופ</t>
  </si>
  <si>
    <t>1180181</t>
  </si>
  <si>
    <t>516199445</t>
  </si>
  <si>
    <t>איידנטי- 'איידנטי הלת</t>
  </si>
  <si>
    <t>1177450</t>
  </si>
  <si>
    <t>515679405</t>
  </si>
  <si>
    <t>טראקנט- טראקנט</t>
  </si>
  <si>
    <t>1174093</t>
  </si>
  <si>
    <t>515446474</t>
  </si>
  <si>
    <t>יוזרוואי- יוזרוואי</t>
  </si>
  <si>
    <t>1183748</t>
  </si>
  <si>
    <t>516218989</t>
  </si>
  <si>
    <t>פוםוום- פוםוום</t>
  </si>
  <si>
    <t>1173434</t>
  </si>
  <si>
    <t>515236735</t>
  </si>
  <si>
    <t>חלל- חלל תקשורת</t>
  </si>
  <si>
    <t>1092345</t>
  </si>
  <si>
    <t>511396046</t>
  </si>
  <si>
    <t>סה"כ call 001 אופציות</t>
  </si>
  <si>
    <t>G WILLI FOOD INTERNATIONAL</t>
  </si>
  <si>
    <t>IL0010828585</t>
  </si>
  <si>
    <t>NASDAQ</t>
  </si>
  <si>
    <t>520043209</t>
  </si>
  <si>
    <t>Food &amp; Staples Retailing</t>
  </si>
  <si>
    <t>Steakholder Foods (Meat-Teck 3D) - ADR- Steakholder Foods (MEATECH)</t>
  </si>
  <si>
    <t>US5834351026</t>
  </si>
  <si>
    <t>520041955</t>
  </si>
  <si>
    <t>Food Beverage &amp; Tobacco</t>
  </si>
  <si>
    <t>S H L Telemedicine Ltd</t>
  </si>
  <si>
    <t>IL0010855885</t>
  </si>
  <si>
    <t>5261</t>
  </si>
  <si>
    <t>Health Care Equip &amp; Services</t>
  </si>
  <si>
    <t>SCOUTCAM- SCOUTCAM</t>
  </si>
  <si>
    <t>US81063V2043</t>
  </si>
  <si>
    <t>5287</t>
  </si>
  <si>
    <t>Technology Hardware &amp; Equip</t>
  </si>
  <si>
    <t>SOLAREDGE</t>
  </si>
  <si>
    <t>US83417M1045</t>
  </si>
  <si>
    <t>NYSE</t>
  </si>
  <si>
    <t>4744</t>
  </si>
  <si>
    <t>ORMAT TECHNOLOGIES-ORA</t>
  </si>
  <si>
    <t>US6866881021</t>
  </si>
  <si>
    <t>Utilities</t>
  </si>
  <si>
    <t>POOL CORP- Pool</t>
  </si>
  <si>
    <t>US73278L1052</t>
  </si>
  <si>
    <t>5272</t>
  </si>
  <si>
    <t>Consumer Durables &amp; Apparel</t>
  </si>
  <si>
    <t>NEOEN FP</t>
  </si>
  <si>
    <t>FR0011675362</t>
  </si>
  <si>
    <t>5175</t>
  </si>
  <si>
    <t>Energy</t>
  </si>
  <si>
    <t>ORSTED A/S</t>
  </si>
  <si>
    <t>DK0060094928</t>
  </si>
  <si>
    <t>5232</t>
  </si>
  <si>
    <t>RWE GR</t>
  </si>
  <si>
    <t>DE0007037129</t>
  </si>
  <si>
    <t>5242</t>
  </si>
  <si>
    <t>RWE GY</t>
  </si>
  <si>
    <t>GOOG GOOGLE C Class- GOOGLE</t>
  </si>
  <si>
    <t>US02079K1079</t>
  </si>
  <si>
    <t>960</t>
  </si>
  <si>
    <t>Media</t>
  </si>
  <si>
    <t>PFIZER INC-PFE- PFIZER</t>
  </si>
  <si>
    <t>US7170811035</t>
  </si>
  <si>
    <t>1190</t>
  </si>
  <si>
    <t>PRIME US REIT</t>
  </si>
  <si>
    <t>SGXC75818630</t>
  </si>
  <si>
    <t>5197</t>
  </si>
  <si>
    <t>Real Estate</t>
  </si>
  <si>
    <t>TSM - TAIWAN SEMICONDUCTOR- TAIWAN SEMI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</si>
  <si>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</si>
  <si>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</si>
  <si>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</si>
  <si>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</si>
  <si>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</si>
  <si>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</si>
  <si>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Software &amp; Services</t>
  </si>
  <si>
    <t>NICE SYSTEMS LTD</t>
  </si>
  <si>
    <t>US6536561086</t>
  </si>
  <si>
    <t>AAPL - Apple</t>
  </si>
  <si>
    <t>US0378331005</t>
  </si>
  <si>
    <t>930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</si>
  <si>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</si>
  <si>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</si>
  <si>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</si>
  <si>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</si>
  <si>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</si>
  <si>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</si>
  <si>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</si>
  <si>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</si>
  <si>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</si>
  <si>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S&amp;P 500 (4D) PTF- פסגות קרנות נאמנות</t>
  </si>
  <si>
    <t>5127469</t>
  </si>
  <si>
    <t>513765339</t>
  </si>
  <si>
    <t>מניות</t>
  </si>
  <si>
    <t>סה"כ כתבי אופציות בישראל</t>
  </si>
  <si>
    <t>אייספאק 1  אפ 1_10/12/2023- איי ספאק</t>
  </si>
  <si>
    <t>1179613</t>
  </si>
  <si>
    <t>יוניקורן טכ אפ2 10/9/23- יוניקורן טכנו</t>
  </si>
  <si>
    <t>1168673</t>
  </si>
  <si>
    <t>אלמדה  אופציה 2 10/10/23</t>
  </si>
  <si>
    <t>1168988</t>
  </si>
  <si>
    <t>השקעות במדעי החיים</t>
  </si>
  <si>
    <t>בית בכפר אופציה 1 30/01/25- בית בכפר</t>
  </si>
  <si>
    <t>1183664</t>
  </si>
  <si>
    <t>צ'קראטק אפ 3 20.03.25- זוז פאוור</t>
  </si>
  <si>
    <t>1185321</t>
  </si>
  <si>
    <t>גרופ 107 אופציה 1 01/09/24- 107 גרופ</t>
  </si>
  <si>
    <t>1180199</t>
  </si>
  <si>
    <t>אידומו  אפ 1_ 10/12/2023- אידומו</t>
  </si>
  <si>
    <t>1176353</t>
  </si>
  <si>
    <t>איידנטי  אופציה 2 14/06/24- 'איידנטי הלת</t>
  </si>
  <si>
    <t>1177476</t>
  </si>
  <si>
    <t>טראקנט אופציה 1 02/03/25- טראקנט</t>
  </si>
  <si>
    <t>1174101</t>
  </si>
  <si>
    <t>פיימנט אופציה 1 15/10/24- פיימנט</t>
  </si>
  <si>
    <t>1180884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</si>
  <si>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</si>
  <si>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</si>
  <si>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</si>
  <si>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</si>
  <si>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</si>
  <si>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</si>
  <si>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</si>
  <si>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</si>
  <si>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</si>
  <si>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</si>
  <si>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DJIA  MINI-DMM3-16/06/23</t>
  </si>
  <si>
    <t>BBG0183YHV15</t>
  </si>
  <si>
    <t>Other</t>
  </si>
  <si>
    <t>FUT VAL EUR HSBC - רוו"ה מחוזים</t>
  </si>
  <si>
    <t>333740</t>
  </si>
  <si>
    <t>FUT VAL USD - רוו"ה מחוזים</t>
  </si>
  <si>
    <t>415349</t>
  </si>
  <si>
    <t>MINI NASDAQ100-NQM3- 16/06/23</t>
  </si>
  <si>
    <t>BBG014X5NDN3</t>
  </si>
  <si>
    <t>MSCI EM - MESM3 - 16/06/2023</t>
  </si>
  <si>
    <t>BBG00VM49KZ6</t>
  </si>
  <si>
    <t>S&amp;P500 E-MINI -ESM3-16/06/23</t>
  </si>
  <si>
    <t>BBG011BQCMW9</t>
  </si>
  <si>
    <t>STOXX 600- SXOM3-16/06/23</t>
  </si>
  <si>
    <t>DE000C6XB10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</si>
  <si>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</si>
  <si>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</si>
  <si>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</si>
  <si>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</si>
  <si>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</si>
  <si>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</si>
  <si>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</si>
  <si>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</si>
  <si>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</si>
  <si>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</si>
  <si>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</si>
  <si>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</si>
  <si>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</si>
  <si>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</si>
  <si>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</si>
  <si>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</si>
  <si>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  אג5מ</t>
  </si>
  <si>
    <t>1140292</t>
  </si>
  <si>
    <t>520042185</t>
  </si>
  <si>
    <t>04/05/21</t>
  </si>
  <si>
    <t>גמא נעמ 2 - לא סחיר- גמא ניהול</t>
  </si>
  <si>
    <t>1184209</t>
  </si>
  <si>
    <t>512711789</t>
  </si>
  <si>
    <t>Aa3.il</t>
  </si>
  <si>
    <t>07/03/22</t>
  </si>
  <si>
    <t>אספן נעמ 1-לא סחיר- אספן גרופ</t>
  </si>
  <si>
    <t>3130374</t>
  </si>
  <si>
    <t>520037540</t>
  </si>
  <si>
    <t>ilA-</t>
  </si>
  <si>
    <t>פז זיקוק אג2-רמ- פז בית זיקוק אשדוד</t>
  </si>
  <si>
    <t>1192673</t>
  </si>
  <si>
    <t>513775163</t>
  </si>
  <si>
    <t>מנרב-נעמ פרטי 1/6/23- מנרב</t>
  </si>
  <si>
    <t>96050</t>
  </si>
  <si>
    <t>520034505</t>
  </si>
  <si>
    <t>02/06/22</t>
  </si>
  <si>
    <t>נאוי נעמ פרטי-26/04/23- נאוי</t>
  </si>
  <si>
    <t>96048</t>
  </si>
  <si>
    <t>520036070</t>
  </si>
  <si>
    <t>27/04/22</t>
  </si>
  <si>
    <t>גרופ 11- 11 גרופ</t>
  </si>
  <si>
    <t>1181106</t>
  </si>
  <si>
    <t>1992</t>
  </si>
  <si>
    <t>וויו גרופ TASE UP- גרופ(VEEV) וויו</t>
  </si>
  <si>
    <t>1171107</t>
  </si>
  <si>
    <t>1837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</si>
  <si>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</si>
  <si>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</si>
  <si>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</si>
  <si>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</si>
  <si>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</si>
  <si>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</si>
  <si>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</si>
  <si>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</si>
  <si>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</si>
  <si>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Steakholder Foods (Meat-Teck)-אופ' ל"ס 18/05/2023- Steakholder Foods (MEATECH)</t>
  </si>
  <si>
    <t>320486391</t>
  </si>
  <si>
    <t>04/08/21</t>
  </si>
  <si>
    <t>Protalix Biotherapeutics Inc</t>
  </si>
  <si>
    <t>US74365A3095</t>
  </si>
  <si>
    <t>18/03/20</t>
  </si>
  <si>
    <t>בליץ אופציה לא סחירה 01/06/24- בליץ</t>
  </si>
  <si>
    <t>42401011</t>
  </si>
  <si>
    <t>08/06/21</t>
  </si>
  <si>
    <t>האב (איאלדי ALD) אופציה לא סחירה 15/02/24- האב אבטחת מידע</t>
  </si>
  <si>
    <t>10840031</t>
  </si>
  <si>
    <t>17/02/20</t>
  </si>
  <si>
    <t>שגריר- אופציה לא סחירה 08/06/25- שגריר רכב</t>
  </si>
  <si>
    <t>113837912</t>
  </si>
  <si>
    <t>27/06/22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</si>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</sst>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18" fillId="0" borderId="0" xfId="0" applyFont="1" applyFill="1"/>
    <xf numFmtId="4" fontId="18" fillId="0" borderId="0" xfId="0" applyNumberFormat="1" applyFont="1" applyFill="1"/>
    <xf numFmtId="166" fontId="18" fillId="0" borderId="0" xfId="0" applyNumberFormat="1" applyFont="1" applyFill="1"/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opLeftCell="A28" workbookViewId="0">
      <selection activeCell="C42" sqref="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32263.47265236653</v>
      </c>
      <c r="D11" s="76">
        <f>C11/$C$42</f>
        <v>0.11558305044628456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119376.98908470001</v>
      </c>
      <c r="D13" s="78">
        <f t="shared" ref="D13:D22" si="0">C13/$C$42</f>
        <v>0.42766495411616395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13416.299823866382</v>
      </c>
      <c r="D15" s="78">
        <f t="shared" si="0"/>
        <v>4.8063544679549021E-2</v>
      </c>
    </row>
    <row r="16" spans="1:36">
      <c r="A16" s="10" t="s">
        <v>13</v>
      </c>
      <c r="B16" s="70" t="s">
        <v>19</v>
      </c>
      <c r="C16" s="77">
        <v>66785.781764348445</v>
      </c>
      <c r="D16" s="78">
        <f t="shared" si="0"/>
        <v>0.23925832367573815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6996.6</v>
      </c>
      <c r="D18" s="78">
        <f t="shared" si="0"/>
        <v>2.5065137267334961E-2</v>
      </c>
    </row>
    <row r="19" spans="1:4">
      <c r="A19" s="10" t="s">
        <v>13</v>
      </c>
      <c r="B19" s="70" t="s">
        <v>21</v>
      </c>
      <c r="C19" s="77">
        <v>346.52342499999997</v>
      </c>
      <c r="D19" s="78">
        <f t="shared" si="0"/>
        <v>1.2414111445519323E-3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9871.2992953389294</v>
      </c>
      <c r="D21" s="78">
        <f t="shared" si="0"/>
        <v>3.5363672618788713E-2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15928.266528316</v>
      </c>
      <c r="D26" s="78">
        <f t="shared" si="1"/>
        <v>5.7062599971834521E-2</v>
      </c>
    </row>
    <row r="27" spans="1:4">
      <c r="A27" s="10" t="s">
        <v>13</v>
      </c>
      <c r="B27" s="70" t="s">
        <v>28</v>
      </c>
      <c r="C27" s="77">
        <v>4154.0812500000002</v>
      </c>
      <c r="D27" s="78">
        <f t="shared" si="1"/>
        <v>1.4881887881387015E-2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28.192729877550001</v>
      </c>
      <c r="D29" s="78">
        <f t="shared" si="1"/>
        <v>1.0099972048161768E-4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9969.205341158</v>
      </c>
      <c r="D37" s="78">
        <f t="shared" si="1"/>
        <v>3.5714418477885555E-2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279136.71189497184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3.9455</v>
      </c>
    </row>
    <row r="48" spans="1:4">
      <c r="C48" t="s">
        <v>201</v>
      </c>
      <c r="D48">
        <v>0.52790000000000004</v>
      </c>
    </row>
    <row r="49" spans="3:4">
      <c r="C49" t="s">
        <v>110</v>
      </c>
      <c r="D49">
        <v>3.9321999999999999</v>
      </c>
    </row>
    <row r="50" spans="3:4">
      <c r="C50" t="s">
        <v>202</v>
      </c>
      <c r="D50">
        <v>2.7067999999999998E-2</v>
      </c>
    </row>
    <row r="51" spans="3:4">
      <c r="C51" t="s">
        <v>123</v>
      </c>
      <c r="D51">
        <v>2.7189999999999999</v>
      </c>
    </row>
    <row r="52" spans="3:4">
      <c r="C52" t="s">
        <v>203</v>
      </c>
      <c r="D52">
        <v>0.46050000000000002</v>
      </c>
    </row>
    <row r="53" spans="3:4">
      <c r="C53" t="s">
        <v>106</v>
      </c>
      <c r="D53">
        <v>3.6150000000000002</v>
      </c>
    </row>
    <row r="54" spans="3:4">
      <c r="C54" t="s">
        <v>113</v>
      </c>
      <c r="D54">
        <v>4.4672000000000001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7" sqref="L1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J12+J34</f>
        <v>32263.47265236653</v>
      </c>
      <c r="K11" s="76">
        <f>J11/$J$11</f>
        <v>1</v>
      </c>
      <c r="L11" s="76">
        <f>J11/'סכום נכסי הקרן'!$C$42</f>
        <v>0.11558305044628456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32263.47265236653</v>
      </c>
      <c r="K12" s="80">
        <f t="shared" ref="K12:K38" si="0">J12/$J$11</f>
        <v>1</v>
      </c>
      <c r="L12" s="80">
        <f>J12/'סכום נכסי הקרן'!$C$42</f>
        <v>0.11558305044628456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6536.9804799999702</v>
      </c>
      <c r="K13" s="80">
        <f t="shared" si="0"/>
        <v>0.20261242645622282</v>
      </c>
      <c r="L13" s="80">
        <f>J13/'סכום נכסי הקרן'!$C$42</f>
        <v>2.3418562308133724E-2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f>8183.34086-1646.36038000003</f>
        <v>6536.9804799999702</v>
      </c>
      <c r="K14" s="78">
        <f t="shared" si="0"/>
        <v>0.20261242645622282</v>
      </c>
      <c r="L14" s="78">
        <f>J14/'סכום נכסי הקרן'!$C$42</f>
        <v>2.3418562308133724E-2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25726.492172366561</v>
      </c>
      <c r="K15" s="80">
        <f t="shared" si="0"/>
        <v>0.79738757354377721</v>
      </c>
      <c r="L15" s="80">
        <f>J15/'סכום נכסי הקרן'!$C$42</f>
        <v>9.2164488138150841E-2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110</v>
      </c>
      <c r="H16" s="78">
        <v>0</v>
      </c>
      <c r="I16" s="78">
        <v>0</v>
      </c>
      <c r="J16" s="77">
        <v>3745.3097692480001</v>
      </c>
      <c r="K16" s="78">
        <f t="shared" si="0"/>
        <v>0.11608514091471431</v>
      </c>
      <c r="L16" s="78">
        <f>J16/'סכום נכסי הקרן'!$C$42</f>
        <v>1.3417474698409476E-2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21719.58158115</v>
      </c>
      <c r="K17" s="78">
        <f t="shared" si="0"/>
        <v>0.6731941665168788</v>
      </c>
      <c r="L17" s="78">
        <f>J17/'סכום נכסי הקרן'!$C$42</f>
        <v>7.7809835308664893E-2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203</v>
      </c>
      <c r="H18" s="78">
        <v>0</v>
      </c>
      <c r="I18" s="78">
        <v>0</v>
      </c>
      <c r="J18" s="77">
        <v>-1.88056227</v>
      </c>
      <c r="K18" s="78">
        <f t="shared" si="0"/>
        <v>-5.8287658314488987E-5</v>
      </c>
      <c r="L18" s="78">
        <f>J18/'סכום נכסי הקרן'!$C$42</f>
        <v>-6.7370653513593779E-6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123</v>
      </c>
      <c r="H19" s="78">
        <v>0</v>
      </c>
      <c r="I19" s="78">
        <v>0</v>
      </c>
      <c r="J19" s="77">
        <v>29.629568370000001</v>
      </c>
      <c r="K19" s="78">
        <f t="shared" si="0"/>
        <v>9.1836265392921572E-4</v>
      </c>
      <c r="L19" s="78">
        <f>J19/'סכום נכסי הקרן'!$C$42</f>
        <v>1.0614715695708432E-4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202</v>
      </c>
      <c r="H20" s="78">
        <v>0</v>
      </c>
      <c r="I20" s="78">
        <v>0</v>
      </c>
      <c r="J20" s="77">
        <v>0.38531081455999999</v>
      </c>
      <c r="K20" s="78">
        <f t="shared" si="0"/>
        <v>1.1942633042377643E-5</v>
      </c>
      <c r="L20" s="78">
        <f>J20/'סכום נכסי הקרן'!$C$42</f>
        <v>1.3803659573986E-6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201</v>
      </c>
      <c r="H21" s="78">
        <v>0</v>
      </c>
      <c r="I21" s="78">
        <v>0</v>
      </c>
      <c r="J21" s="77">
        <v>56.909599624999998</v>
      </c>
      <c r="K21" s="78">
        <f t="shared" si="0"/>
        <v>1.7639018663053207E-3</v>
      </c>
      <c r="L21" s="78">
        <f>J21/'סכום נכסי הקרן'!$C$42</f>
        <v>2.0387715839546337E-4</v>
      </c>
    </row>
    <row r="22" spans="2:12">
      <c r="B22" t="s">
        <v>224</v>
      </c>
      <c r="C22" t="s">
        <v>225</v>
      </c>
      <c r="D22" t="s">
        <v>208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8.9289053440000004</v>
      </c>
      <c r="K22" s="78">
        <f t="shared" si="0"/>
        <v>2.7674966796685058E-4</v>
      </c>
      <c r="L22" s="78">
        <f>J22/'סכום נכסי הקרן'!$C$42</f>
        <v>3.1987570833604991E-5</v>
      </c>
    </row>
    <row r="23" spans="2:12">
      <c r="B23" t="s">
        <v>226</v>
      </c>
      <c r="C23" t="s">
        <v>227</v>
      </c>
      <c r="D23" t="s">
        <v>208</v>
      </c>
      <c r="E23" t="s">
        <v>209</v>
      </c>
      <c r="F23" t="s">
        <v>210</v>
      </c>
      <c r="G23" t="s">
        <v>200</v>
      </c>
      <c r="H23" s="78">
        <v>0</v>
      </c>
      <c r="I23" s="78">
        <v>0</v>
      </c>
      <c r="J23" s="77">
        <v>167.628000085</v>
      </c>
      <c r="K23" s="78">
        <f t="shared" si="0"/>
        <v>5.1955969492547618E-3</v>
      </c>
      <c r="L23" s="78">
        <f>J23/'סכום נכסי הקרן'!$C$42</f>
        <v>6.0052294428427537E-4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4.42</v>
      </c>
      <c r="I11" s="7"/>
      <c r="J11" s="7"/>
      <c r="K11" s="76">
        <v>2.2100000000000002E-2</v>
      </c>
      <c r="L11" s="75">
        <v>122786324</v>
      </c>
      <c r="M11" s="7"/>
      <c r="N11" s="75">
        <v>0</v>
      </c>
      <c r="O11" s="75">
        <v>119376.98908470001</v>
      </c>
      <c r="P11" s="7"/>
      <c r="Q11" s="76">
        <v>1</v>
      </c>
      <c r="R11" s="76">
        <v>0.42520000000000002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4.42</v>
      </c>
      <c r="K12" s="80">
        <v>2.2100000000000002E-2</v>
      </c>
      <c r="L12" s="81">
        <v>122786324</v>
      </c>
      <c r="N12" s="81">
        <v>0</v>
      </c>
      <c r="O12" s="81">
        <v>119376.98908470001</v>
      </c>
      <c r="Q12" s="80">
        <v>1</v>
      </c>
      <c r="R12" s="80">
        <v>0.42520000000000002</v>
      </c>
    </row>
    <row r="13" spans="2:53">
      <c r="B13" s="79" t="s">
        <v>237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238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229</v>
      </c>
      <c r="C15" t="s">
        <v>229</v>
      </c>
      <c r="D15" s="16"/>
      <c r="E15" t="s">
        <v>229</v>
      </c>
      <c r="H15" s="77">
        <v>0</v>
      </c>
      <c r="I15" t="s">
        <v>229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239</v>
      </c>
      <c r="C16" s="16"/>
      <c r="D16" s="16"/>
      <c r="H16" s="81">
        <v>4.42</v>
      </c>
      <c r="K16" s="80">
        <v>2.2100000000000002E-2</v>
      </c>
      <c r="L16" s="81">
        <v>122786324</v>
      </c>
      <c r="N16" s="81">
        <v>0</v>
      </c>
      <c r="O16" s="81">
        <v>119376.98908470001</v>
      </c>
      <c r="Q16" s="80">
        <v>1</v>
      </c>
      <c r="R16" s="80">
        <v>0.42520000000000002</v>
      </c>
    </row>
    <row r="17" spans="2:18">
      <c r="B17" s="79" t="s">
        <v>240</v>
      </c>
      <c r="C17" s="16"/>
      <c r="D17" s="16"/>
      <c r="H17" s="81">
        <v>0.77</v>
      </c>
      <c r="K17" s="80">
        <v>4.5699999999999998E-2</v>
      </c>
      <c r="L17" s="81">
        <v>34766003</v>
      </c>
      <c r="N17" s="81">
        <v>0</v>
      </c>
      <c r="O17" s="81">
        <v>33593.723519300001</v>
      </c>
      <c r="Q17" s="80">
        <v>0.28139999999999998</v>
      </c>
      <c r="R17" s="80">
        <v>0.1196</v>
      </c>
    </row>
    <row r="18" spans="2:18">
      <c r="B18" t="s">
        <v>241</v>
      </c>
      <c r="C18" t="s">
        <v>242</v>
      </c>
      <c r="D18" t="s">
        <v>100</v>
      </c>
      <c r="E18" t="s">
        <v>243</v>
      </c>
      <c r="G18" t="s">
        <v>244</v>
      </c>
      <c r="H18" s="77">
        <v>0.68</v>
      </c>
      <c r="I18" t="s">
        <v>102</v>
      </c>
      <c r="J18" s="78">
        <v>0</v>
      </c>
      <c r="K18" s="78">
        <v>4.5900000000000003E-2</v>
      </c>
      <c r="L18" s="77">
        <v>10610000</v>
      </c>
      <c r="M18" s="77">
        <v>96.97</v>
      </c>
      <c r="N18" s="77">
        <v>0</v>
      </c>
      <c r="O18" s="77">
        <v>10288.517</v>
      </c>
      <c r="P18" s="78">
        <v>2.9999999999999997E-4</v>
      </c>
      <c r="Q18" s="78">
        <v>8.6199999999999999E-2</v>
      </c>
      <c r="R18" s="78">
        <v>3.6600000000000001E-2</v>
      </c>
    </row>
    <row r="19" spans="2:18">
      <c r="B19" t="s">
        <v>245</v>
      </c>
      <c r="C19" t="s">
        <v>246</v>
      </c>
      <c r="D19" t="s">
        <v>100</v>
      </c>
      <c r="E19" t="s">
        <v>243</v>
      </c>
      <c r="G19" t="s">
        <v>247</v>
      </c>
      <c r="H19" s="77">
        <v>0.61</v>
      </c>
      <c r="I19" t="s">
        <v>102</v>
      </c>
      <c r="J19" s="78">
        <v>0</v>
      </c>
      <c r="K19" s="78">
        <v>4.5900000000000003E-2</v>
      </c>
      <c r="L19" s="77">
        <v>1656003</v>
      </c>
      <c r="M19" s="77">
        <v>97.31</v>
      </c>
      <c r="N19" s="77">
        <v>0</v>
      </c>
      <c r="O19" s="77">
        <v>1611.4565193000001</v>
      </c>
      <c r="P19" s="78">
        <v>1E-4</v>
      </c>
      <c r="Q19" s="78">
        <v>1.35E-2</v>
      </c>
      <c r="R19" s="78">
        <v>5.7000000000000002E-3</v>
      </c>
    </row>
    <row r="20" spans="2:18">
      <c r="B20" t="s">
        <v>248</v>
      </c>
      <c r="C20" t="s">
        <v>249</v>
      </c>
      <c r="D20" t="s">
        <v>100</v>
      </c>
      <c r="E20" t="s">
        <v>243</v>
      </c>
      <c r="G20" t="s">
        <v>250</v>
      </c>
      <c r="H20" s="77">
        <v>0.76</v>
      </c>
      <c r="I20" t="s">
        <v>102</v>
      </c>
      <c r="J20" s="78">
        <v>0</v>
      </c>
      <c r="K20" s="78">
        <v>4.5600000000000002E-2</v>
      </c>
      <c r="L20" s="77">
        <v>15000000</v>
      </c>
      <c r="M20" s="77">
        <v>96.66</v>
      </c>
      <c r="N20" s="77">
        <v>0</v>
      </c>
      <c r="O20" s="77">
        <v>14499</v>
      </c>
      <c r="P20" s="78">
        <v>4.0000000000000002E-4</v>
      </c>
      <c r="Q20" s="78">
        <v>0.1215</v>
      </c>
      <c r="R20" s="78">
        <v>5.16E-2</v>
      </c>
    </row>
    <row r="21" spans="2:18">
      <c r="B21" t="s">
        <v>251</v>
      </c>
      <c r="C21" t="s">
        <v>252</v>
      </c>
      <c r="D21" t="s">
        <v>100</v>
      </c>
      <c r="E21" t="s">
        <v>243</v>
      </c>
      <c r="G21" t="s">
        <v>253</v>
      </c>
      <c r="H21" s="77">
        <v>0.93</v>
      </c>
      <c r="I21" t="s">
        <v>102</v>
      </c>
      <c r="J21" s="78">
        <v>0</v>
      </c>
      <c r="K21" s="78">
        <v>4.5499999999999999E-2</v>
      </c>
      <c r="L21" s="77">
        <v>7500000</v>
      </c>
      <c r="M21" s="77">
        <v>95.93</v>
      </c>
      <c r="N21" s="77">
        <v>0</v>
      </c>
      <c r="O21" s="77">
        <v>7194.75</v>
      </c>
      <c r="P21" s="78">
        <v>2.0000000000000001E-4</v>
      </c>
      <c r="Q21" s="78">
        <v>6.0299999999999999E-2</v>
      </c>
      <c r="R21" s="78">
        <v>2.5600000000000001E-2</v>
      </c>
    </row>
    <row r="22" spans="2:18">
      <c r="B22" s="79" t="s">
        <v>254</v>
      </c>
      <c r="C22" s="16"/>
      <c r="D22" s="16"/>
      <c r="H22" s="81">
        <v>1.58</v>
      </c>
      <c r="K22" s="80">
        <v>4.2299999999999997E-2</v>
      </c>
      <c r="L22" s="81">
        <v>24889000</v>
      </c>
      <c r="N22" s="81">
        <v>0</v>
      </c>
      <c r="O22" s="81">
        <v>23495.216</v>
      </c>
      <c r="Q22" s="80">
        <v>0.1968</v>
      </c>
      <c r="R22" s="80">
        <v>8.3699999999999997E-2</v>
      </c>
    </row>
    <row r="23" spans="2:18">
      <c r="B23" t="s">
        <v>255</v>
      </c>
      <c r="C23" t="s">
        <v>256</v>
      </c>
      <c r="D23" t="s">
        <v>100</v>
      </c>
      <c r="E23" t="s">
        <v>243</v>
      </c>
      <c r="G23" t="s">
        <v>257</v>
      </c>
      <c r="H23" s="77">
        <v>1.58</v>
      </c>
      <c r="I23" t="s">
        <v>102</v>
      </c>
      <c r="J23" s="78">
        <v>4.0000000000000001E-3</v>
      </c>
      <c r="K23" s="78">
        <v>4.2299999999999997E-2</v>
      </c>
      <c r="L23" s="77">
        <v>24889000</v>
      </c>
      <c r="M23" s="77">
        <v>94.4</v>
      </c>
      <c r="N23" s="77">
        <v>0</v>
      </c>
      <c r="O23" s="77">
        <v>23495.216</v>
      </c>
      <c r="P23" s="78">
        <v>1.5E-3</v>
      </c>
      <c r="Q23" s="78">
        <v>0.1968</v>
      </c>
      <c r="R23" s="78">
        <v>8.3699999999999997E-2</v>
      </c>
    </row>
    <row r="24" spans="2:18">
      <c r="B24" s="79" t="s">
        <v>258</v>
      </c>
      <c r="C24" s="16"/>
      <c r="D24" s="16"/>
      <c r="H24" s="81">
        <v>7.45</v>
      </c>
      <c r="K24" s="80">
        <v>1.8E-3</v>
      </c>
      <c r="L24" s="81">
        <v>63131321</v>
      </c>
      <c r="N24" s="81">
        <v>0</v>
      </c>
      <c r="O24" s="81">
        <v>62288.049565399997</v>
      </c>
      <c r="Q24" s="80">
        <v>0.52180000000000004</v>
      </c>
      <c r="R24" s="80">
        <v>0.2218</v>
      </c>
    </row>
    <row r="25" spans="2:18">
      <c r="B25" t="s">
        <v>259</v>
      </c>
      <c r="C25" t="s">
        <v>260</v>
      </c>
      <c r="D25" t="s">
        <v>100</v>
      </c>
      <c r="E25" t="s">
        <v>243</v>
      </c>
      <c r="G25" t="s">
        <v>261</v>
      </c>
      <c r="H25" s="77">
        <v>3.17</v>
      </c>
      <c r="I25" t="s">
        <v>102</v>
      </c>
      <c r="J25" s="78">
        <v>0</v>
      </c>
      <c r="K25" s="78">
        <v>8.0000000000000004E-4</v>
      </c>
      <c r="L25" s="77">
        <v>3031321</v>
      </c>
      <c r="M25" s="77">
        <v>99.74</v>
      </c>
      <c r="N25" s="77">
        <v>0</v>
      </c>
      <c r="O25" s="77">
        <v>3023.4395654</v>
      </c>
      <c r="P25" s="78">
        <v>1E-4</v>
      </c>
      <c r="Q25" s="78">
        <v>2.53E-2</v>
      </c>
      <c r="R25" s="78">
        <v>1.0800000000000001E-2</v>
      </c>
    </row>
    <row r="26" spans="2:18">
      <c r="B26" t="s">
        <v>262</v>
      </c>
      <c r="C26" t="s">
        <v>263</v>
      </c>
      <c r="D26" t="s">
        <v>100</v>
      </c>
      <c r="E26" t="s">
        <v>243</v>
      </c>
      <c r="G26" t="s">
        <v>264</v>
      </c>
      <c r="H26" s="77">
        <v>7.67</v>
      </c>
      <c r="I26" t="s">
        <v>102</v>
      </c>
      <c r="J26" s="78">
        <v>0</v>
      </c>
      <c r="K26" s="78">
        <v>1.8E-3</v>
      </c>
      <c r="L26" s="77">
        <v>60100000</v>
      </c>
      <c r="M26" s="77">
        <v>98.61</v>
      </c>
      <c r="N26" s="77">
        <v>0</v>
      </c>
      <c r="O26" s="77">
        <v>59264.61</v>
      </c>
      <c r="P26" s="78">
        <v>2.8E-3</v>
      </c>
      <c r="Q26" s="78">
        <v>0.49640000000000001</v>
      </c>
      <c r="R26" s="78">
        <v>0.21110000000000001</v>
      </c>
    </row>
    <row r="27" spans="2:18">
      <c r="B27" s="79" t="s">
        <v>265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234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s="79" t="s">
        <v>266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229</v>
      </c>
      <c r="C31" t="s">
        <v>229</v>
      </c>
      <c r="D31" s="16"/>
      <c r="E31" t="s">
        <v>229</v>
      </c>
      <c r="H31" s="77">
        <v>0</v>
      </c>
      <c r="I31" t="s">
        <v>229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267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t="s">
        <v>268</v>
      </c>
      <c r="C34" s="16"/>
      <c r="D34" s="16"/>
    </row>
    <row r="35" spans="2:18">
      <c r="B35" t="s">
        <v>269</v>
      </c>
      <c r="C35" s="16"/>
      <c r="D35" s="16"/>
    </row>
    <row r="36" spans="2:18">
      <c r="B36" t="s">
        <v>270</v>
      </c>
      <c r="C36" s="16"/>
      <c r="D36" s="16"/>
    </row>
    <row r="37" spans="2:18">
      <c r="B37" t="s">
        <v>271</v>
      </c>
      <c r="C37" s="16"/>
      <c r="D37" s="16"/>
    </row>
    <row r="38" spans="2:18"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268</v>
      </c>
      <c r="C25" s="16"/>
      <c r="D25" s="16"/>
      <c r="E25" s="16"/>
      <c r="F25" s="16"/>
      <c r="G25" s="16"/>
    </row>
    <row r="26" spans="2:21">
      <c r="B26" t="s">
        <v>269</v>
      </c>
      <c r="C26" s="16"/>
      <c r="D26" s="16"/>
      <c r="E26" s="16"/>
      <c r="F26" s="16"/>
      <c r="G26" s="16"/>
    </row>
    <row r="27" spans="2:21">
      <c r="B27" t="s">
        <v>270</v>
      </c>
      <c r="C27" s="16"/>
      <c r="D27" s="16"/>
      <c r="E27" s="16"/>
      <c r="F27" s="16"/>
      <c r="G27" s="16"/>
    </row>
    <row r="28" spans="2:21">
      <c r="B28" t="s">
        <v>271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5"/>
  <sheetViews>
    <sheetView rightToLeft="1" topLeftCell="C4" workbookViewId="0">
      <selection activeCell="I21" sqref="I21:J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2.38</v>
      </c>
      <c r="L11" s="7"/>
      <c r="M11" s="7"/>
      <c r="N11" s="76">
        <v>6.8699999999999997E-2</v>
      </c>
      <c r="O11" s="75">
        <f>O12+O46</f>
        <v>12191819.310000001</v>
      </c>
      <c r="P11" s="33"/>
      <c r="Q11" s="75">
        <v>0</v>
      </c>
      <c r="R11" s="75">
        <v>13416.299823866382</v>
      </c>
      <c r="S11" s="7"/>
      <c r="T11" s="76">
        <f>R11/$R$11</f>
        <v>1</v>
      </c>
      <c r="U11" s="76">
        <f>R11/'סכום נכסי הקרן'!$C$42</f>
        <v>4.8063544679549021E-2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2.17</v>
      </c>
      <c r="N12" s="80">
        <v>7.0300000000000001E-2</v>
      </c>
      <c r="O12" s="81">
        <f>O13+O20+O41+O44</f>
        <v>11812819.310000001</v>
      </c>
      <c r="Q12" s="81">
        <v>0</v>
      </c>
      <c r="R12" s="81">
        <v>12054.849021254622</v>
      </c>
      <c r="T12" s="80">
        <f t="shared" ref="T12:T51" si="0">R12/$R$11</f>
        <v>0.89852263138977695</v>
      </c>
      <c r="U12" s="80">
        <f>R12/'סכום נכסי הקרן'!$C$42</f>
        <v>4.3186182639388497E-2</v>
      </c>
    </row>
    <row r="13" spans="2:66">
      <c r="B13" s="79" t="s">
        <v>272</v>
      </c>
      <c r="C13" s="16"/>
      <c r="D13" s="16"/>
      <c r="E13" s="16"/>
      <c r="F13" s="16"/>
      <c r="K13" s="81">
        <v>2.5099999999999998</v>
      </c>
      <c r="N13" s="80">
        <v>4.5699999999999998E-2</v>
      </c>
      <c r="O13" s="81">
        <f>SUM(O14:O19)</f>
        <v>885015</v>
      </c>
      <c r="Q13" s="81">
        <v>0</v>
      </c>
      <c r="R13" s="81">
        <v>1644.0740491803278</v>
      </c>
      <c r="T13" s="80">
        <f t="shared" si="0"/>
        <v>0.12254303129508697</v>
      </c>
      <c r="U13" s="80">
        <f>R13/'סכום נכסי הקרן'!$C$42</f>
        <v>5.8898524598187865E-3</v>
      </c>
    </row>
    <row r="14" spans="2:66" s="101" customFormat="1">
      <c r="B14" s="98" t="s">
        <v>276</v>
      </c>
      <c r="C14" s="98" t="s">
        <v>277</v>
      </c>
      <c r="D14" s="98" t="s">
        <v>100</v>
      </c>
      <c r="E14" s="98" t="s">
        <v>123</v>
      </c>
      <c r="F14" s="98" t="s">
        <v>278</v>
      </c>
      <c r="G14" s="98" t="s">
        <v>279</v>
      </c>
      <c r="H14" s="98" t="s">
        <v>280</v>
      </c>
      <c r="I14" s="98" t="s">
        <v>210</v>
      </c>
      <c r="J14" s="98" t="s">
        <v>281</v>
      </c>
      <c r="K14" s="99">
        <v>1.89</v>
      </c>
      <c r="L14" s="98" t="s">
        <v>102</v>
      </c>
      <c r="M14" s="100">
        <v>2.4199999999999999E-2</v>
      </c>
      <c r="N14" s="100">
        <v>4.41E-2</v>
      </c>
      <c r="O14" s="99">
        <v>2</v>
      </c>
      <c r="P14" s="99">
        <v>5327000</v>
      </c>
      <c r="Q14" s="99">
        <v>0</v>
      </c>
      <c r="R14" s="99">
        <v>106.54</v>
      </c>
      <c r="S14" s="100">
        <v>0</v>
      </c>
      <c r="T14" s="100">
        <f t="shared" si="0"/>
        <v>7.9410866929550128E-3</v>
      </c>
      <c r="U14" s="100">
        <f>R14/'סכום נכסי הקרן'!$C$42</f>
        <v>3.8167677507101541E-4</v>
      </c>
    </row>
    <row r="15" spans="2:66" s="101" customFormat="1">
      <c r="B15" s="98" t="s">
        <v>282</v>
      </c>
      <c r="C15" s="98" t="s">
        <v>283</v>
      </c>
      <c r="D15" s="98" t="s">
        <v>100</v>
      </c>
      <c r="E15" s="98" t="s">
        <v>123</v>
      </c>
      <c r="F15" s="98" t="s">
        <v>284</v>
      </c>
      <c r="G15" s="98" t="s">
        <v>279</v>
      </c>
      <c r="H15" s="98" t="s">
        <v>280</v>
      </c>
      <c r="I15" s="98" t="s">
        <v>210</v>
      </c>
      <c r="J15" s="98" t="s">
        <v>285</v>
      </c>
      <c r="K15" s="99">
        <v>0.75</v>
      </c>
      <c r="L15" s="98" t="s">
        <v>102</v>
      </c>
      <c r="M15" s="100">
        <v>1.5900000000000001E-2</v>
      </c>
      <c r="N15" s="100">
        <v>3.6299999999999999E-2</v>
      </c>
      <c r="O15" s="99">
        <v>10</v>
      </c>
      <c r="P15" s="99">
        <v>5453667</v>
      </c>
      <c r="Q15" s="99">
        <v>0</v>
      </c>
      <c r="R15" s="99">
        <v>545.36670000000004</v>
      </c>
      <c r="S15" s="100">
        <v>0</v>
      </c>
      <c r="T15" s="100">
        <f t="shared" si="0"/>
        <v>4.0649561142770685E-2</v>
      </c>
      <c r="U15" s="100">
        <f>R15/'סכום נכסי הקרן'!$C$42</f>
        <v>1.9537619981896187E-3</v>
      </c>
    </row>
    <row r="16" spans="2:66" s="101" customFormat="1">
      <c r="B16" s="98" t="s">
        <v>286</v>
      </c>
      <c r="C16" s="98" t="s">
        <v>287</v>
      </c>
      <c r="D16" s="98" t="s">
        <v>100</v>
      </c>
      <c r="E16" s="98" t="s">
        <v>123</v>
      </c>
      <c r="F16" s="98" t="s">
        <v>288</v>
      </c>
      <c r="G16" s="98" t="s">
        <v>279</v>
      </c>
      <c r="H16" s="98" t="s">
        <v>289</v>
      </c>
      <c r="I16" s="98" t="s">
        <v>210</v>
      </c>
      <c r="J16" s="98" t="s">
        <v>281</v>
      </c>
      <c r="K16" s="99">
        <v>2.54</v>
      </c>
      <c r="L16" s="98" t="s">
        <v>102</v>
      </c>
      <c r="M16" s="100">
        <v>1.46E-2</v>
      </c>
      <c r="N16" s="100">
        <v>4.0300000000000002E-2</v>
      </c>
      <c r="O16" s="99">
        <v>3</v>
      </c>
      <c r="P16" s="99">
        <v>5153990</v>
      </c>
      <c r="Q16" s="99">
        <v>0</v>
      </c>
      <c r="R16" s="99">
        <v>154.61969999999999</v>
      </c>
      <c r="S16" s="100">
        <v>0</v>
      </c>
      <c r="T16" s="100">
        <f t="shared" si="0"/>
        <v>1.152476480325414E-2</v>
      </c>
      <c r="U16" s="100">
        <f>R16/'סכום נכסי הקרן'!$C$42</f>
        <v>5.5392104804249931E-4</v>
      </c>
    </row>
    <row r="17" spans="2:21" s="101" customFormat="1">
      <c r="B17" s="98" t="s">
        <v>290</v>
      </c>
      <c r="C17" s="98" t="s">
        <v>291</v>
      </c>
      <c r="D17" s="98" t="s">
        <v>100</v>
      </c>
      <c r="E17" s="98" t="s">
        <v>123</v>
      </c>
      <c r="F17" s="98" t="s">
        <v>292</v>
      </c>
      <c r="G17" s="98" t="s">
        <v>293</v>
      </c>
      <c r="H17" s="98" t="s">
        <v>294</v>
      </c>
      <c r="I17" s="98" t="s">
        <v>210</v>
      </c>
      <c r="J17" s="98" t="s">
        <v>295</v>
      </c>
      <c r="K17" s="99">
        <v>5.09</v>
      </c>
      <c r="L17" s="98" t="s">
        <v>102</v>
      </c>
      <c r="M17" s="100">
        <v>3.6200000000000003E-2</v>
      </c>
      <c r="N17" s="100">
        <v>4.6199999999999998E-2</v>
      </c>
      <c r="O17" s="99">
        <v>309000</v>
      </c>
      <c r="P17" s="99">
        <v>96.18</v>
      </c>
      <c r="Q17" s="99">
        <v>0</v>
      </c>
      <c r="R17" s="99">
        <v>297.19619999999998</v>
      </c>
      <c r="S17" s="100">
        <v>2.0000000000000001E-4</v>
      </c>
      <c r="T17" s="100">
        <f t="shared" si="0"/>
        <v>2.2151875248890521E-2</v>
      </c>
      <c r="U17" s="100">
        <f>R17/'סכום נכסי הקרן'!$C$42</f>
        <v>1.0646976457608457E-3</v>
      </c>
    </row>
    <row r="18" spans="2:21" s="101" customFormat="1">
      <c r="B18" s="98" t="s">
        <v>296</v>
      </c>
      <c r="C18" s="98" t="s">
        <v>297</v>
      </c>
      <c r="D18" s="98" t="s">
        <v>100</v>
      </c>
      <c r="E18" s="98" t="s">
        <v>123</v>
      </c>
      <c r="F18" s="98" t="s">
        <v>298</v>
      </c>
      <c r="G18" s="98" t="s">
        <v>299</v>
      </c>
      <c r="H18" s="98" t="s">
        <v>300</v>
      </c>
      <c r="I18" s="98" t="s">
        <v>150</v>
      </c>
      <c r="J18" s="98" t="s">
        <v>295</v>
      </c>
      <c r="K18" s="99">
        <v>4.0999999999999996</v>
      </c>
      <c r="L18" s="98" t="s">
        <v>102</v>
      </c>
      <c r="M18" s="100">
        <v>3.85E-2</v>
      </c>
      <c r="N18" s="100">
        <v>5.57E-2</v>
      </c>
      <c r="O18" s="99">
        <v>236000</v>
      </c>
      <c r="P18" s="99">
        <v>94.44</v>
      </c>
      <c r="Q18" s="99">
        <v>0</v>
      </c>
      <c r="R18" s="99">
        <v>222.8784</v>
      </c>
      <c r="S18" s="100">
        <v>3.0000000000000001E-3</v>
      </c>
      <c r="T18" s="100">
        <f t="shared" si="0"/>
        <v>1.661250888292758E-2</v>
      </c>
      <c r="U18" s="100">
        <f>R18/'סכום נכסי הקרן'!$C$42</f>
        <v>7.9845606293399473E-4</v>
      </c>
    </row>
    <row r="19" spans="2:21" s="101" customFormat="1">
      <c r="B19" s="98" t="s">
        <v>301</v>
      </c>
      <c r="C19" s="98">
        <v>42203720</v>
      </c>
      <c r="D19" s="98" t="s">
        <v>100</v>
      </c>
      <c r="E19" s="98" t="s">
        <v>123</v>
      </c>
      <c r="F19" s="98" t="s">
        <v>302</v>
      </c>
      <c r="G19" s="98" t="s">
        <v>303</v>
      </c>
      <c r="H19" s="98" t="s">
        <v>300</v>
      </c>
      <c r="I19" s="98" t="s">
        <v>150</v>
      </c>
      <c r="J19" s="98" t="s">
        <v>304</v>
      </c>
      <c r="K19" s="99">
        <v>2.14</v>
      </c>
      <c r="L19" s="98" t="s">
        <v>102</v>
      </c>
      <c r="M19" s="100">
        <v>1.2500000000000001E-2</v>
      </c>
      <c r="N19" s="100">
        <v>5.7099999999999998E-2</v>
      </c>
      <c r="O19" s="99">
        <v>340000</v>
      </c>
      <c r="P19" s="99">
        <f>R19*1000/O19*100</f>
        <v>93.374426229508188</v>
      </c>
      <c r="Q19" s="99">
        <v>0</v>
      </c>
      <c r="R19" s="99">
        <f>320.416-2.94295081967214</f>
        <v>317.47304918032785</v>
      </c>
      <c r="S19" s="100">
        <v>2.0999999999999999E-3</v>
      </c>
      <c r="T19" s="100">
        <f t="shared" si="0"/>
        <v>2.3663234524289034E-2</v>
      </c>
      <c r="U19" s="100">
        <f>R19/'סכום נכסי הקרן'!$C$42</f>
        <v>1.1373389298208129E-3</v>
      </c>
    </row>
    <row r="20" spans="2:21" s="101" customFormat="1">
      <c r="B20" s="102" t="s">
        <v>239</v>
      </c>
      <c r="K20" s="103">
        <v>2.08</v>
      </c>
      <c r="N20" s="104">
        <v>7.51E-2</v>
      </c>
      <c r="O20" s="103">
        <f>SUM(O21:O40)</f>
        <v>10301373.93</v>
      </c>
      <c r="Q20" s="103">
        <v>0</v>
      </c>
      <c r="R20" s="103">
        <v>9794.1915946222944</v>
      </c>
      <c r="T20" s="104">
        <f t="shared" si="0"/>
        <v>0.73002181847481629</v>
      </c>
      <c r="U20" s="104">
        <f>R20/'סכום נכסי הקרן'!$C$42</f>
        <v>3.5087436289309958E-2</v>
      </c>
    </row>
    <row r="21" spans="2:21" s="101" customFormat="1">
      <c r="B21" s="98" t="s">
        <v>306</v>
      </c>
      <c r="C21" s="98" t="s">
        <v>307</v>
      </c>
      <c r="D21" s="98" t="s">
        <v>100</v>
      </c>
      <c r="E21" s="98" t="s">
        <v>123</v>
      </c>
      <c r="F21" s="98" t="s">
        <v>288</v>
      </c>
      <c r="G21" s="98" t="s">
        <v>279</v>
      </c>
      <c r="H21" s="98" t="s">
        <v>209</v>
      </c>
      <c r="I21" s="98" t="s">
        <v>210</v>
      </c>
      <c r="J21" s="98" t="s">
        <v>308</v>
      </c>
      <c r="K21" s="99">
        <v>1.17</v>
      </c>
      <c r="L21" s="98" t="s">
        <v>102</v>
      </c>
      <c r="M21" s="100">
        <v>1.8700000000000001E-2</v>
      </c>
      <c r="N21" s="100">
        <v>4.9200000000000001E-2</v>
      </c>
      <c r="O21" s="99">
        <v>585709.06000000006</v>
      </c>
      <c r="P21" s="99">
        <v>97.17</v>
      </c>
      <c r="Q21" s="99">
        <v>0</v>
      </c>
      <c r="R21" s="99">
        <v>569.13349360200004</v>
      </c>
      <c r="S21" s="100">
        <v>1.1000000000000001E-3</v>
      </c>
      <c r="T21" s="100">
        <f t="shared" si="0"/>
        <v>4.2421047611768715E-2</v>
      </c>
      <c r="U21" s="100">
        <f>R21/'סכום נכסי הקרן'!$C$42</f>
        <v>2.038905917241522E-3</v>
      </c>
    </row>
    <row r="22" spans="2:21" s="101" customFormat="1">
      <c r="B22" s="98" t="s">
        <v>309</v>
      </c>
      <c r="C22" s="98" t="s">
        <v>310</v>
      </c>
      <c r="D22" s="98" t="s">
        <v>100</v>
      </c>
      <c r="E22" s="98" t="s">
        <v>123</v>
      </c>
      <c r="F22" s="98" t="s">
        <v>278</v>
      </c>
      <c r="G22" s="98" t="s">
        <v>279</v>
      </c>
      <c r="H22" s="98" t="s">
        <v>209</v>
      </c>
      <c r="I22" s="98" t="s">
        <v>210</v>
      </c>
      <c r="J22" s="98" t="s">
        <v>311</v>
      </c>
      <c r="K22" s="99">
        <v>1</v>
      </c>
      <c r="L22" s="98" t="s">
        <v>102</v>
      </c>
      <c r="M22" s="100">
        <v>3.0099999999999998E-2</v>
      </c>
      <c r="N22" s="100">
        <v>4.7600000000000003E-2</v>
      </c>
      <c r="O22" s="99">
        <v>1200000</v>
      </c>
      <c r="P22" s="99">
        <v>98.35</v>
      </c>
      <c r="Q22" s="99">
        <v>0</v>
      </c>
      <c r="R22" s="99">
        <v>1180.2</v>
      </c>
      <c r="S22" s="100">
        <v>1E-3</v>
      </c>
      <c r="T22" s="100">
        <f t="shared" si="0"/>
        <v>8.7967622630237524E-2</v>
      </c>
      <c r="U22" s="100">
        <f>R22/'סכום נכסי הקרן'!$C$42</f>
        <v>4.2280357606421289E-3</v>
      </c>
    </row>
    <row r="23" spans="2:21" s="101" customFormat="1">
      <c r="B23" s="98" t="s">
        <v>312</v>
      </c>
      <c r="C23" s="98" t="s">
        <v>313</v>
      </c>
      <c r="D23" s="98" t="s">
        <v>100</v>
      </c>
      <c r="E23" s="98" t="s">
        <v>123</v>
      </c>
      <c r="F23" s="98" t="s">
        <v>314</v>
      </c>
      <c r="G23" s="98" t="s">
        <v>279</v>
      </c>
      <c r="H23" s="98" t="s">
        <v>315</v>
      </c>
      <c r="I23" s="98" t="s">
        <v>150</v>
      </c>
      <c r="J23" s="98" t="s">
        <v>316</v>
      </c>
      <c r="K23" s="99">
        <v>1.42</v>
      </c>
      <c r="L23" s="98" t="s">
        <v>102</v>
      </c>
      <c r="M23" s="100">
        <v>1.09E-2</v>
      </c>
      <c r="N23" s="100">
        <v>4.6399999999999997E-2</v>
      </c>
      <c r="O23" s="99">
        <v>1000000</v>
      </c>
      <c r="P23" s="99">
        <v>95.78</v>
      </c>
      <c r="Q23" s="99">
        <v>0</v>
      </c>
      <c r="R23" s="99">
        <v>957.8</v>
      </c>
      <c r="S23" s="100">
        <v>1.2999999999999999E-3</v>
      </c>
      <c r="T23" s="100">
        <f t="shared" si="0"/>
        <v>7.1390771865142769E-2</v>
      </c>
      <c r="U23" s="100">
        <f>R23/'סכום נכסי הקרן'!$C$42</f>
        <v>3.4312935532477807E-3</v>
      </c>
    </row>
    <row r="24" spans="2:21" s="101" customFormat="1">
      <c r="B24" s="98" t="s">
        <v>317</v>
      </c>
      <c r="C24" s="98" t="s">
        <v>318</v>
      </c>
      <c r="D24" s="98" t="s">
        <v>100</v>
      </c>
      <c r="E24" s="98" t="s">
        <v>123</v>
      </c>
      <c r="F24" s="98" t="s">
        <v>314</v>
      </c>
      <c r="G24" s="98" t="s">
        <v>279</v>
      </c>
      <c r="H24" s="98" t="s">
        <v>209</v>
      </c>
      <c r="I24" s="98" t="s">
        <v>210</v>
      </c>
      <c r="J24" s="98" t="s">
        <v>319</v>
      </c>
      <c r="K24" s="99">
        <v>2.1</v>
      </c>
      <c r="L24" s="98" t="s">
        <v>102</v>
      </c>
      <c r="M24" s="100">
        <v>2.98E-2</v>
      </c>
      <c r="N24" s="100">
        <v>4.5999999999999999E-2</v>
      </c>
      <c r="O24" s="99">
        <v>903013</v>
      </c>
      <c r="P24" s="99">
        <v>99.1</v>
      </c>
      <c r="Q24" s="99">
        <v>0</v>
      </c>
      <c r="R24" s="99">
        <v>894.88588300000004</v>
      </c>
      <c r="S24" s="100">
        <v>4.0000000000000002E-4</v>
      </c>
      <c r="T24" s="100">
        <f t="shared" si="0"/>
        <v>6.6701392690112604E-2</v>
      </c>
      <c r="U24" s="100">
        <f>R24/'סכום נכסי הקרן'!$C$42</f>
        <v>3.2059053677493715E-3</v>
      </c>
    </row>
    <row r="25" spans="2:21" s="101" customFormat="1">
      <c r="B25" s="98" t="s">
        <v>320</v>
      </c>
      <c r="C25" s="98" t="s">
        <v>321</v>
      </c>
      <c r="D25" s="98" t="s">
        <v>100</v>
      </c>
      <c r="E25" s="98" t="s">
        <v>123</v>
      </c>
      <c r="F25" s="98" t="s">
        <v>322</v>
      </c>
      <c r="G25" s="98" t="s">
        <v>323</v>
      </c>
      <c r="H25" s="98" t="s">
        <v>324</v>
      </c>
      <c r="I25" s="98" t="s">
        <v>150</v>
      </c>
      <c r="J25" s="98" t="s">
        <v>325</v>
      </c>
      <c r="K25" s="99">
        <v>0.53</v>
      </c>
      <c r="L25" s="98" t="s">
        <v>102</v>
      </c>
      <c r="M25" s="100">
        <v>4.8000000000000001E-2</v>
      </c>
      <c r="N25" s="100">
        <v>3.0999999999999999E-3</v>
      </c>
      <c r="O25" s="99">
        <v>70569.17</v>
      </c>
      <c r="P25" s="99">
        <v>102.23</v>
      </c>
      <c r="Q25" s="99">
        <v>0</v>
      </c>
      <c r="R25" s="99">
        <v>72.142862491000002</v>
      </c>
      <c r="S25" s="100">
        <v>1E-4</v>
      </c>
      <c r="T25" s="100">
        <f t="shared" si="0"/>
        <v>5.3772547899283221E-3</v>
      </c>
      <c r="U25" s="100">
        <f>R25/'סכום נכסי הקרן'!$C$42</f>
        <v>2.5844992584903888E-4</v>
      </c>
    </row>
    <row r="26" spans="2:21" s="101" customFormat="1">
      <c r="B26" s="98" t="s">
        <v>326</v>
      </c>
      <c r="C26" s="98" t="s">
        <v>327</v>
      </c>
      <c r="D26" s="98" t="s">
        <v>100</v>
      </c>
      <c r="E26" s="98" t="s">
        <v>123</v>
      </c>
      <c r="F26" s="98" t="s">
        <v>284</v>
      </c>
      <c r="G26" s="98" t="s">
        <v>279</v>
      </c>
      <c r="H26" s="98" t="s">
        <v>328</v>
      </c>
      <c r="I26" s="98" t="s">
        <v>210</v>
      </c>
      <c r="J26" s="98" t="s">
        <v>325</v>
      </c>
      <c r="K26" s="99">
        <v>0.16</v>
      </c>
      <c r="L26" s="98" t="s">
        <v>102</v>
      </c>
      <c r="M26" s="100">
        <v>6.5000000000000002E-2</v>
      </c>
      <c r="N26" s="100">
        <v>5.3600000000000002E-2</v>
      </c>
      <c r="O26" s="99">
        <v>170821.34</v>
      </c>
      <c r="P26" s="99">
        <v>105.59</v>
      </c>
      <c r="Q26" s="99">
        <v>0</v>
      </c>
      <c r="R26" s="99">
        <v>180.37025290599999</v>
      </c>
      <c r="S26" s="100">
        <v>2.3E-3</v>
      </c>
      <c r="T26" s="100">
        <f t="shared" si="0"/>
        <v>1.3444113151462048E-2</v>
      </c>
      <c r="U26" s="100">
        <f>R26/'סכום נכסי הקרן'!$C$42</f>
        <v>6.4617173313220877E-4</v>
      </c>
    </row>
    <row r="27" spans="2:21" s="101" customFormat="1">
      <c r="B27" s="98" t="s">
        <v>329</v>
      </c>
      <c r="C27" s="98" t="s">
        <v>330</v>
      </c>
      <c r="D27" s="98" t="s">
        <v>100</v>
      </c>
      <c r="E27" s="98" t="s">
        <v>123</v>
      </c>
      <c r="F27" s="98" t="s">
        <v>331</v>
      </c>
      <c r="G27" s="98" t="s">
        <v>293</v>
      </c>
      <c r="H27" s="98" t="s">
        <v>280</v>
      </c>
      <c r="I27" s="98" t="s">
        <v>210</v>
      </c>
      <c r="J27" s="98" t="s">
        <v>332</v>
      </c>
      <c r="K27" s="99">
        <v>0.74</v>
      </c>
      <c r="L27" s="98" t="s">
        <v>102</v>
      </c>
      <c r="M27" s="100">
        <v>4.5999999999999999E-2</v>
      </c>
      <c r="N27" s="100">
        <v>5.04E-2</v>
      </c>
      <c r="O27" s="99">
        <v>44838</v>
      </c>
      <c r="P27" s="99">
        <v>100.88</v>
      </c>
      <c r="Q27" s="99">
        <v>0</v>
      </c>
      <c r="R27" s="99">
        <v>45.232574399999997</v>
      </c>
      <c r="S27" s="100">
        <v>8.9999999999999998E-4</v>
      </c>
      <c r="T27" s="100">
        <f t="shared" si="0"/>
        <v>3.3714641886234045E-3</v>
      </c>
      <c r="U27" s="100">
        <f>R27/'סכום נכסי הקרן'!$C$42</f>
        <v>1.620445196654005E-4</v>
      </c>
    </row>
    <row r="28" spans="2:21" s="101" customFormat="1">
      <c r="B28" s="98" t="s">
        <v>333</v>
      </c>
      <c r="C28" s="98" t="s">
        <v>334</v>
      </c>
      <c r="D28" s="98" t="s">
        <v>100</v>
      </c>
      <c r="E28" s="98" t="s">
        <v>123</v>
      </c>
      <c r="F28" s="98" t="s">
        <v>335</v>
      </c>
      <c r="G28" s="98" t="s">
        <v>336</v>
      </c>
      <c r="H28" s="98" t="s">
        <v>280</v>
      </c>
      <c r="I28" s="98" t="s">
        <v>210</v>
      </c>
      <c r="J28" s="98" t="s">
        <v>319</v>
      </c>
      <c r="K28" s="99">
        <v>1</v>
      </c>
      <c r="L28" s="98" t="s">
        <v>102</v>
      </c>
      <c r="M28" s="100">
        <v>2.4500000000000001E-2</v>
      </c>
      <c r="N28" s="100">
        <v>5.1999999999999998E-2</v>
      </c>
      <c r="O28" s="99">
        <v>243337.41</v>
      </c>
      <c r="P28" s="99">
        <v>97.41</v>
      </c>
      <c r="Q28" s="99">
        <v>0</v>
      </c>
      <c r="R28" s="99">
        <v>237.03497108100001</v>
      </c>
      <c r="S28" s="100">
        <v>5.9999999999999995E-4</v>
      </c>
      <c r="T28" s="100">
        <f t="shared" si="0"/>
        <v>1.7667685889021074E-2</v>
      </c>
      <c r="U28" s="100">
        <f>R28/'סכום נכסי הקרן'!$C$42</f>
        <v>8.4917161011120225E-4</v>
      </c>
    </row>
    <row r="29" spans="2:21" s="101" customFormat="1">
      <c r="B29" s="98" t="s">
        <v>337</v>
      </c>
      <c r="C29" s="98" t="s">
        <v>338</v>
      </c>
      <c r="D29" s="98" t="s">
        <v>100</v>
      </c>
      <c r="E29" s="98" t="s">
        <v>123</v>
      </c>
      <c r="F29" s="98" t="s">
        <v>339</v>
      </c>
      <c r="G29" s="98" t="s">
        <v>293</v>
      </c>
      <c r="H29" s="98" t="s">
        <v>289</v>
      </c>
      <c r="I29" s="98" t="s">
        <v>210</v>
      </c>
      <c r="J29" s="98" t="s">
        <v>340</v>
      </c>
      <c r="K29" s="99">
        <v>7.4</v>
      </c>
      <c r="L29" s="98" t="s">
        <v>102</v>
      </c>
      <c r="M29" s="100">
        <v>4.9399999999999999E-2</v>
      </c>
      <c r="N29" s="100">
        <v>6.5799999999999997E-2</v>
      </c>
      <c r="O29" s="99">
        <v>360000</v>
      </c>
      <c r="P29" s="99">
        <v>89.38</v>
      </c>
      <c r="Q29" s="99">
        <v>0</v>
      </c>
      <c r="R29" s="99">
        <v>321.76799999999997</v>
      </c>
      <c r="S29" s="100">
        <v>6.9999999999999999E-4</v>
      </c>
      <c r="T29" s="100">
        <f t="shared" si="0"/>
        <v>2.3983363835355247E-2</v>
      </c>
      <c r="U29" s="100">
        <f>R29/'סכום נכסי הקרן'!$C$42</f>
        <v>1.1527254792664773E-3</v>
      </c>
    </row>
    <row r="30" spans="2:21" s="101" customFormat="1">
      <c r="B30" s="98" t="s">
        <v>341</v>
      </c>
      <c r="C30" s="98" t="s">
        <v>342</v>
      </c>
      <c r="D30" s="98" t="s">
        <v>100</v>
      </c>
      <c r="E30" s="98" t="s">
        <v>123</v>
      </c>
      <c r="F30" s="98" t="s">
        <v>343</v>
      </c>
      <c r="G30" s="98" t="s">
        <v>344</v>
      </c>
      <c r="H30" s="98" t="s">
        <v>345</v>
      </c>
      <c r="I30" s="98" t="s">
        <v>210</v>
      </c>
      <c r="J30" s="98" t="s">
        <v>346</v>
      </c>
      <c r="K30" s="99">
        <v>2.71</v>
      </c>
      <c r="L30" s="98" t="s">
        <v>102</v>
      </c>
      <c r="M30" s="100">
        <v>5.7000000000000002E-2</v>
      </c>
      <c r="N30" s="100">
        <v>7.1099999999999997E-2</v>
      </c>
      <c r="O30" s="99">
        <v>619141</v>
      </c>
      <c r="P30" s="99">
        <v>97.54</v>
      </c>
      <c r="Q30" s="99">
        <v>0</v>
      </c>
      <c r="R30" s="99">
        <v>603.91013139999995</v>
      </c>
      <c r="S30" s="100">
        <v>2.5999999999999999E-3</v>
      </c>
      <c r="T30" s="100">
        <f t="shared" si="0"/>
        <v>4.5013166024040291E-2</v>
      </c>
      <c r="U30" s="100">
        <f>R30/'סכום נכסי הקרן'!$C$42</f>
        <v>2.1634923163644185E-3</v>
      </c>
    </row>
    <row r="31" spans="2:21" s="101" customFormat="1">
      <c r="B31" s="98" t="s">
        <v>347</v>
      </c>
      <c r="C31" s="98" t="s">
        <v>348</v>
      </c>
      <c r="D31" s="98" t="s">
        <v>100</v>
      </c>
      <c r="E31" s="98" t="s">
        <v>123</v>
      </c>
      <c r="F31" s="98" t="s">
        <v>349</v>
      </c>
      <c r="G31" s="98" t="s">
        <v>344</v>
      </c>
      <c r="H31" s="98" t="s">
        <v>345</v>
      </c>
      <c r="I31" s="98" t="s">
        <v>210</v>
      </c>
      <c r="J31" s="98" t="s">
        <v>350</v>
      </c>
      <c r="K31" s="99">
        <v>1.57</v>
      </c>
      <c r="L31" s="98" t="s">
        <v>102</v>
      </c>
      <c r="M31" s="100">
        <v>3.9E-2</v>
      </c>
      <c r="N31" s="100">
        <v>8.1500000000000003E-2</v>
      </c>
      <c r="O31" s="99">
        <v>100000</v>
      </c>
      <c r="P31" s="99">
        <v>96.96</v>
      </c>
      <c r="Q31" s="99">
        <v>0</v>
      </c>
      <c r="R31" s="99">
        <v>96.96</v>
      </c>
      <c r="S31" s="100">
        <v>2.0000000000000001E-4</v>
      </c>
      <c r="T31" s="100">
        <f t="shared" si="0"/>
        <v>7.2270299019046172E-3</v>
      </c>
      <c r="U31" s="100">
        <f>R31/'סכום נכסי הקרן'!$C$42</f>
        <v>3.4735667459062934E-4</v>
      </c>
    </row>
    <row r="32" spans="2:21" s="101" customFormat="1">
      <c r="B32" s="98" t="s">
        <v>351</v>
      </c>
      <c r="C32" s="98" t="s">
        <v>352</v>
      </c>
      <c r="D32" s="98" t="s">
        <v>100</v>
      </c>
      <c r="E32" s="98" t="s">
        <v>123</v>
      </c>
      <c r="F32" s="98" t="s">
        <v>353</v>
      </c>
      <c r="G32" s="98" t="s">
        <v>354</v>
      </c>
      <c r="H32" s="98" t="s">
        <v>294</v>
      </c>
      <c r="I32" s="98" t="s">
        <v>210</v>
      </c>
      <c r="J32" s="98" t="s">
        <v>308</v>
      </c>
      <c r="K32" s="99">
        <v>4.3099999999999996</v>
      </c>
      <c r="L32" s="98" t="s">
        <v>102</v>
      </c>
      <c r="M32" s="100">
        <v>2.5000000000000001E-3</v>
      </c>
      <c r="N32" s="100">
        <v>5.7299999999999997E-2</v>
      </c>
      <c r="O32" s="99">
        <v>695000</v>
      </c>
      <c r="P32" s="99">
        <v>79.5</v>
      </c>
      <c r="Q32" s="99">
        <v>0</v>
      </c>
      <c r="R32" s="99">
        <v>552.52499999999998</v>
      </c>
      <c r="S32" s="100">
        <v>1.1999999999999999E-3</v>
      </c>
      <c r="T32" s="100">
        <f t="shared" si="0"/>
        <v>4.1183113619532266E-2</v>
      </c>
      <c r="U32" s="100">
        <f>R32/'סכום נכסי הקרן'!$C$42</f>
        <v>1.979406421495333E-3</v>
      </c>
    </row>
    <row r="33" spans="2:21" s="101" customFormat="1">
      <c r="B33" s="98" t="s">
        <v>355</v>
      </c>
      <c r="C33" s="98" t="s">
        <v>356</v>
      </c>
      <c r="D33" s="98" t="s">
        <v>100</v>
      </c>
      <c r="E33" s="98" t="s">
        <v>123</v>
      </c>
      <c r="F33" s="98" t="s">
        <v>357</v>
      </c>
      <c r="G33" s="98" t="s">
        <v>344</v>
      </c>
      <c r="H33" s="98" t="s">
        <v>294</v>
      </c>
      <c r="I33" s="98" t="s">
        <v>210</v>
      </c>
      <c r="J33" s="98" t="s">
        <v>358</v>
      </c>
      <c r="K33" s="99">
        <v>3.2</v>
      </c>
      <c r="L33" s="98" t="s">
        <v>102</v>
      </c>
      <c r="M33" s="100">
        <v>6.8000000000000005E-2</v>
      </c>
      <c r="N33" s="100">
        <v>8.1299999999999997E-2</v>
      </c>
      <c r="O33" s="99">
        <v>471000</v>
      </c>
      <c r="P33" s="99">
        <v>97.51</v>
      </c>
      <c r="Q33" s="99">
        <v>0</v>
      </c>
      <c r="R33" s="99">
        <v>459.27210000000002</v>
      </c>
      <c r="S33" s="100">
        <v>1.5E-3</v>
      </c>
      <c r="T33" s="100">
        <f t="shared" si="0"/>
        <v>3.4232396862732342E-2</v>
      </c>
      <c r="U33" s="100">
        <f>R33/'סכום נכסי הקרן'!$C$42</f>
        <v>1.6453303360999898E-3</v>
      </c>
    </row>
    <row r="34" spans="2:21" s="101" customFormat="1">
      <c r="B34" s="98" t="s">
        <v>359</v>
      </c>
      <c r="C34" s="98" t="s">
        <v>360</v>
      </c>
      <c r="D34" s="98" t="s">
        <v>100</v>
      </c>
      <c r="E34" s="98" t="s">
        <v>123</v>
      </c>
      <c r="F34" s="98" t="s">
        <v>361</v>
      </c>
      <c r="G34" s="98" t="s">
        <v>344</v>
      </c>
      <c r="H34" s="98" t="s">
        <v>294</v>
      </c>
      <c r="I34" s="98" t="s">
        <v>210</v>
      </c>
      <c r="J34" s="98" t="s">
        <v>362</v>
      </c>
      <c r="K34" s="99">
        <v>0.33</v>
      </c>
      <c r="L34" s="98" t="s">
        <v>102</v>
      </c>
      <c r="M34" s="100">
        <v>7.2999999999999995E-2</v>
      </c>
      <c r="N34" s="100">
        <v>9.3799999999999994E-2</v>
      </c>
      <c r="O34" s="99">
        <v>500000</v>
      </c>
      <c r="P34" s="99">
        <v>100.56</v>
      </c>
      <c r="Q34" s="99">
        <v>0</v>
      </c>
      <c r="R34" s="99">
        <v>502.8</v>
      </c>
      <c r="S34" s="100">
        <v>9.7999999999999997E-3</v>
      </c>
      <c r="T34" s="100">
        <f t="shared" si="0"/>
        <v>3.7476801100223202E-2</v>
      </c>
      <c r="U34" s="100">
        <f>R34/'סכום נכסי הקרן'!$C$42</f>
        <v>1.8012679041271499E-3</v>
      </c>
    </row>
    <row r="35" spans="2:21" s="101" customFormat="1">
      <c r="B35" s="98" t="s">
        <v>363</v>
      </c>
      <c r="C35" s="98" t="s">
        <v>364</v>
      </c>
      <c r="D35" s="98" t="s">
        <v>100</v>
      </c>
      <c r="E35" s="98" t="s">
        <v>123</v>
      </c>
      <c r="F35" s="98" t="s">
        <v>349</v>
      </c>
      <c r="G35" s="98" t="s">
        <v>344</v>
      </c>
      <c r="H35" s="98" t="s">
        <v>294</v>
      </c>
      <c r="I35" s="98" t="s">
        <v>210</v>
      </c>
      <c r="J35" s="98" t="s">
        <v>362</v>
      </c>
      <c r="K35" s="99">
        <v>2.72</v>
      </c>
      <c r="L35" s="98" t="s">
        <v>102</v>
      </c>
      <c r="M35" s="100">
        <v>5.1499999999999997E-2</v>
      </c>
      <c r="N35" s="100">
        <v>8.0100000000000005E-2</v>
      </c>
      <c r="O35" s="99">
        <v>149944.95000000001</v>
      </c>
      <c r="P35" s="99">
        <v>93.04</v>
      </c>
      <c r="Q35" s="99">
        <v>0</v>
      </c>
      <c r="R35" s="99">
        <v>139.50878148000001</v>
      </c>
      <c r="S35" s="100">
        <v>4.0000000000000002E-4</v>
      </c>
      <c r="T35" s="100">
        <f t="shared" si="0"/>
        <v>1.0398454366070928E-2</v>
      </c>
      <c r="U35" s="100">
        <f>R35/'סכום נכסי הקרן'!$C$42</f>
        <v>4.9978657602190173E-4</v>
      </c>
    </row>
    <row r="36" spans="2:21" s="101" customFormat="1">
      <c r="B36" s="98" t="s">
        <v>365</v>
      </c>
      <c r="C36" s="98" t="s">
        <v>366</v>
      </c>
      <c r="D36" s="98" t="s">
        <v>100</v>
      </c>
      <c r="E36" s="98" t="s">
        <v>123</v>
      </c>
      <c r="F36" s="98" t="s">
        <v>367</v>
      </c>
      <c r="G36" s="98" t="s">
        <v>303</v>
      </c>
      <c r="H36" s="98" t="s">
        <v>300</v>
      </c>
      <c r="I36" s="98" t="s">
        <v>150</v>
      </c>
      <c r="J36" s="98" t="s">
        <v>368</v>
      </c>
      <c r="K36" s="99">
        <v>1.68</v>
      </c>
      <c r="L36" s="98" t="s">
        <v>102</v>
      </c>
      <c r="M36" s="100">
        <v>8.9499999999999996E-2</v>
      </c>
      <c r="N36" s="100">
        <v>8.5000000000000006E-2</v>
      </c>
      <c r="O36" s="99">
        <v>692000</v>
      </c>
      <c r="P36" s="99">
        <v>101.16</v>
      </c>
      <c r="Q36" s="99">
        <v>0</v>
      </c>
      <c r="R36" s="99">
        <v>700.02719999999999</v>
      </c>
      <c r="S36" s="100">
        <v>4.4999999999999997E-3</v>
      </c>
      <c r="T36" s="100">
        <f t="shared" si="0"/>
        <v>5.2177367022963737E-2</v>
      </c>
      <c r="U36" s="100">
        <f>R36/'סכום נכסי הקרן'!$C$42</f>
        <v>2.5078292111694453E-3</v>
      </c>
    </row>
    <row r="37" spans="2:21" s="101" customFormat="1">
      <c r="B37" s="98" t="s">
        <v>369</v>
      </c>
      <c r="C37" s="98" t="s">
        <v>370</v>
      </c>
      <c r="D37" s="98" t="s">
        <v>100</v>
      </c>
      <c r="E37" s="98" t="s">
        <v>123</v>
      </c>
      <c r="F37" s="98" t="s">
        <v>371</v>
      </c>
      <c r="G37" s="98" t="s">
        <v>293</v>
      </c>
      <c r="H37" s="98" t="s">
        <v>229</v>
      </c>
      <c r="I37" s="98" t="s">
        <v>305</v>
      </c>
      <c r="J37" s="98" t="s">
        <v>372</v>
      </c>
      <c r="K37" s="99">
        <v>2.27</v>
      </c>
      <c r="L37" s="98" t="s">
        <v>102</v>
      </c>
      <c r="M37" s="100">
        <v>6.5000000000000002E-2</v>
      </c>
      <c r="N37" s="100">
        <v>0.1394</v>
      </c>
      <c r="O37" s="99">
        <v>484000</v>
      </c>
      <c r="P37" s="99">
        <v>86.6</v>
      </c>
      <c r="Q37" s="99">
        <v>0</v>
      </c>
      <c r="R37" s="99">
        <v>419.14400000000001</v>
      </c>
      <c r="S37" s="100">
        <v>8.2000000000000007E-3</v>
      </c>
      <c r="T37" s="100">
        <f t="shared" si="0"/>
        <v>3.1241400796244937E-2</v>
      </c>
      <c r="U37" s="100">
        <f>R37/'סכום נכסי הקרן'!$C$42</f>
        <v>1.5015724630220168E-3</v>
      </c>
    </row>
    <row r="38" spans="2:21" s="101" customFormat="1">
      <c r="B38" s="98" t="s">
        <v>373</v>
      </c>
      <c r="C38" s="98" t="s">
        <v>374</v>
      </c>
      <c r="D38" s="98" t="s">
        <v>100</v>
      </c>
      <c r="E38" s="98" t="s">
        <v>123</v>
      </c>
      <c r="F38" s="98" t="s">
        <v>375</v>
      </c>
      <c r="G38" s="98" t="s">
        <v>299</v>
      </c>
      <c r="H38" s="98" t="s">
        <v>229</v>
      </c>
      <c r="I38" s="98" t="s">
        <v>305</v>
      </c>
      <c r="J38" s="98" t="s">
        <v>376</v>
      </c>
      <c r="K38" s="99">
        <v>2.67</v>
      </c>
      <c r="L38" s="98" t="s">
        <v>102</v>
      </c>
      <c r="M38" s="100">
        <v>8.2400000000000001E-2</v>
      </c>
      <c r="N38" s="100">
        <v>0.13150000000000001</v>
      </c>
      <c r="O38" s="99">
        <v>1434000</v>
      </c>
      <c r="P38" s="99">
        <v>90.87</v>
      </c>
      <c r="Q38" s="99">
        <v>0</v>
      </c>
      <c r="R38" s="99">
        <v>1303.0758000000001</v>
      </c>
      <c r="S38" s="100">
        <v>3.49E-2</v>
      </c>
      <c r="T38" s="100">
        <f t="shared" si="0"/>
        <v>9.7126317770712484E-2</v>
      </c>
      <c r="U38" s="100">
        <f>R38/'סכום נכסי הקרן'!$C$42</f>
        <v>4.6682351137327157E-3</v>
      </c>
    </row>
    <row r="39" spans="2:21" s="101" customFormat="1">
      <c r="B39" s="98" t="s">
        <v>377</v>
      </c>
      <c r="C39" s="98">
        <v>11680790</v>
      </c>
      <c r="D39" s="98" t="s">
        <v>100</v>
      </c>
      <c r="E39" s="98" t="s">
        <v>123</v>
      </c>
      <c r="F39" s="98" t="s">
        <v>378</v>
      </c>
      <c r="G39" s="98" t="s">
        <v>299</v>
      </c>
      <c r="H39" s="98" t="s">
        <v>229</v>
      </c>
      <c r="I39" s="98" t="s">
        <v>305</v>
      </c>
      <c r="J39" s="98" t="s">
        <v>379</v>
      </c>
      <c r="K39" s="99">
        <v>0.5</v>
      </c>
      <c r="L39" s="98" t="s">
        <v>102</v>
      </c>
      <c r="M39" s="100">
        <v>5.6500000000000002E-2</v>
      </c>
      <c r="N39" s="100">
        <v>9.1200000000000003E-2</v>
      </c>
      <c r="O39" s="99">
        <v>246000</v>
      </c>
      <c r="P39" s="99">
        <f>R39*1000/O39*100</f>
        <v>98.834692789550843</v>
      </c>
      <c r="Q39" s="99">
        <v>0</v>
      </c>
      <c r="R39" s="99">
        <f>245.508-2.37465573770492</f>
        <v>243.13334426229508</v>
      </c>
      <c r="S39" s="100">
        <v>3.2000000000000002E-3</v>
      </c>
      <c r="T39" s="100">
        <f t="shared" si="0"/>
        <v>1.8122235448985932E-2</v>
      </c>
      <c r="U39" s="100">
        <f>R39/'סכום נכסי הקרן'!$C$42</f>
        <v>8.7101887319564252E-4</v>
      </c>
    </row>
    <row r="40" spans="2:21" s="101" customFormat="1">
      <c r="B40" s="98" t="s">
        <v>380</v>
      </c>
      <c r="C40" s="98" t="s">
        <v>381</v>
      </c>
      <c r="D40" s="98" t="s">
        <v>100</v>
      </c>
      <c r="E40" s="98" t="s">
        <v>123</v>
      </c>
      <c r="F40" s="98" t="s">
        <v>382</v>
      </c>
      <c r="G40" s="98" t="s">
        <v>299</v>
      </c>
      <c r="H40" s="98" t="s">
        <v>229</v>
      </c>
      <c r="I40" s="98" t="s">
        <v>305</v>
      </c>
      <c r="J40" s="98" t="s">
        <v>383</v>
      </c>
      <c r="K40" s="99">
        <v>2.17</v>
      </c>
      <c r="L40" s="98" t="s">
        <v>102</v>
      </c>
      <c r="M40" s="100">
        <v>0.06</v>
      </c>
      <c r="N40" s="100">
        <v>9.5799999999999996E-2</v>
      </c>
      <c r="O40" s="99">
        <v>332000</v>
      </c>
      <c r="P40" s="99">
        <v>94.96</v>
      </c>
      <c r="Q40" s="99">
        <v>0</v>
      </c>
      <c r="R40" s="99">
        <v>315.2672</v>
      </c>
      <c r="S40" s="100">
        <v>1.2999999999999999E-3</v>
      </c>
      <c r="T40" s="100">
        <f t="shared" si="0"/>
        <v>2.3498818909753954E-2</v>
      </c>
      <c r="U40" s="100">
        <f>R40/'סכום נכסי הקרן'!$C$42</f>
        <v>1.1294365325855906E-3</v>
      </c>
    </row>
    <row r="41" spans="2:21" s="101" customFormat="1">
      <c r="B41" s="102" t="s">
        <v>273</v>
      </c>
      <c r="K41" s="103">
        <v>2.57</v>
      </c>
      <c r="N41" s="104">
        <v>0.06</v>
      </c>
      <c r="O41" s="103">
        <v>626430.38</v>
      </c>
      <c r="Q41" s="103">
        <v>0</v>
      </c>
      <c r="R41" s="103">
        <v>616.58337745200004</v>
      </c>
      <c r="T41" s="104">
        <f t="shared" si="0"/>
        <v>4.5957781619873614E-2</v>
      </c>
      <c r="U41" s="104">
        <f>R41/'סכום נכסי הקרן'!$C$42</f>
        <v>2.2088938902597522E-3</v>
      </c>
    </row>
    <row r="42" spans="2:21" s="101" customFormat="1">
      <c r="B42" s="98" t="s">
        <v>384</v>
      </c>
      <c r="C42" s="98" t="s">
        <v>385</v>
      </c>
      <c r="D42" s="98" t="s">
        <v>100</v>
      </c>
      <c r="E42" s="98" t="s">
        <v>123</v>
      </c>
      <c r="F42" s="98" t="s">
        <v>386</v>
      </c>
      <c r="G42" s="98" t="s">
        <v>303</v>
      </c>
      <c r="H42" s="98" t="s">
        <v>387</v>
      </c>
      <c r="I42" s="98" t="s">
        <v>150</v>
      </c>
      <c r="J42" s="98" t="s">
        <v>388</v>
      </c>
      <c r="K42" s="99">
        <v>3.13</v>
      </c>
      <c r="L42" s="98" t="s">
        <v>102</v>
      </c>
      <c r="M42" s="100">
        <v>5.5100000000000003E-2</v>
      </c>
      <c r="N42" s="100">
        <v>5.3100000000000001E-2</v>
      </c>
      <c r="O42" s="99">
        <v>474000</v>
      </c>
      <c r="P42" s="99">
        <v>100</v>
      </c>
      <c r="Q42" s="99">
        <v>0</v>
      </c>
      <c r="R42" s="99">
        <v>474</v>
      </c>
      <c r="S42" s="100">
        <v>1.6000000000000001E-3</v>
      </c>
      <c r="T42" s="100">
        <f t="shared" si="0"/>
        <v>3.533015855510302E-2</v>
      </c>
      <c r="U42" s="100">
        <f>R42/'סכום נכסי הקרן'!$C$42</f>
        <v>1.698092654248745E-3</v>
      </c>
    </row>
    <row r="43" spans="2:21" s="101" customFormat="1">
      <c r="B43" s="98" t="s">
        <v>389</v>
      </c>
      <c r="C43" s="98" t="s">
        <v>390</v>
      </c>
      <c r="D43" s="98" t="s">
        <v>100</v>
      </c>
      <c r="E43" s="98" t="s">
        <v>123</v>
      </c>
      <c r="F43" s="98" t="s">
        <v>391</v>
      </c>
      <c r="G43" s="98" t="s">
        <v>392</v>
      </c>
      <c r="H43" s="98" t="s">
        <v>294</v>
      </c>
      <c r="I43" s="98" t="s">
        <v>210</v>
      </c>
      <c r="J43" s="98" t="s">
        <v>393</v>
      </c>
      <c r="K43" s="99">
        <v>0.7</v>
      </c>
      <c r="L43" s="98" t="s">
        <v>102</v>
      </c>
      <c r="M43" s="100">
        <v>5.2499999999999998E-2</v>
      </c>
      <c r="N43" s="100">
        <v>8.3199999999999996E-2</v>
      </c>
      <c r="O43" s="99">
        <v>152430.38</v>
      </c>
      <c r="P43" s="99">
        <v>93.54</v>
      </c>
      <c r="Q43" s="99">
        <v>0</v>
      </c>
      <c r="R43" s="99">
        <v>142.58337745200001</v>
      </c>
      <c r="S43" s="100">
        <v>2.9999999999999997E-4</v>
      </c>
      <c r="T43" s="100">
        <f t="shared" si="0"/>
        <v>1.0627623064770593E-2</v>
      </c>
      <c r="U43" s="100">
        <f>R43/'סכום נכסי הקרן'!$C$42</f>
        <v>5.1080123601100714E-4</v>
      </c>
    </row>
    <row r="44" spans="2:21" s="101" customFormat="1">
      <c r="B44" s="102" t="s">
        <v>394</v>
      </c>
      <c r="K44" s="103">
        <v>0</v>
      </c>
      <c r="N44" s="104">
        <v>0</v>
      </c>
      <c r="O44" s="103">
        <v>0</v>
      </c>
      <c r="Q44" s="103">
        <v>0</v>
      </c>
      <c r="R44" s="103">
        <v>0</v>
      </c>
      <c r="T44" s="104">
        <f t="shared" si="0"/>
        <v>0</v>
      </c>
      <c r="U44" s="104">
        <f>R44/'סכום נכסי הקרן'!$C$42</f>
        <v>0</v>
      </c>
    </row>
    <row r="45" spans="2:21" s="101" customFormat="1">
      <c r="B45" s="98" t="s">
        <v>229</v>
      </c>
      <c r="C45" s="98" t="s">
        <v>229</v>
      </c>
      <c r="G45" s="98" t="s">
        <v>229</v>
      </c>
      <c r="H45" s="98" t="s">
        <v>229</v>
      </c>
      <c r="K45" s="99">
        <v>0</v>
      </c>
      <c r="L45" s="98" t="s">
        <v>229</v>
      </c>
      <c r="M45" s="100">
        <v>0</v>
      </c>
      <c r="N45" s="100">
        <v>0</v>
      </c>
      <c r="O45" s="99">
        <v>0</v>
      </c>
      <c r="P45" s="99">
        <v>0</v>
      </c>
      <c r="R45" s="99">
        <v>0</v>
      </c>
      <c r="S45" s="100">
        <v>0</v>
      </c>
      <c r="T45" s="100">
        <f t="shared" si="0"/>
        <v>0</v>
      </c>
      <c r="U45" s="100">
        <f>R45/'סכום נכסי הקרן'!$C$42</f>
        <v>0</v>
      </c>
    </row>
    <row r="46" spans="2:21" s="101" customFormat="1">
      <c r="B46" s="102" t="s">
        <v>234</v>
      </c>
      <c r="K46" s="103">
        <v>4.24</v>
      </c>
      <c r="N46" s="104">
        <v>5.4399999999999997E-2</v>
      </c>
      <c r="O46" s="103">
        <v>379000</v>
      </c>
      <c r="Q46" s="103">
        <v>0</v>
      </c>
      <c r="R46" s="103">
        <v>1361.4508026117601</v>
      </c>
      <c r="T46" s="104">
        <f t="shared" si="0"/>
        <v>0.10147736861022309</v>
      </c>
      <c r="U46" s="104">
        <f>R46/'סכום נכסי הקרן'!$C$42</f>
        <v>4.877362040160523E-3</v>
      </c>
    </row>
    <row r="47" spans="2:21" s="101" customFormat="1">
      <c r="B47" s="102" t="s">
        <v>274</v>
      </c>
      <c r="K47" s="103">
        <v>5.97</v>
      </c>
      <c r="N47" s="104">
        <v>7.3400000000000007E-2</v>
      </c>
      <c r="O47" s="103">
        <v>50000</v>
      </c>
      <c r="Q47" s="103">
        <v>0</v>
      </c>
      <c r="R47" s="103">
        <v>169.33929173976</v>
      </c>
      <c r="T47" s="104">
        <f t="shared" si="0"/>
        <v>1.2621907229482211E-2</v>
      </c>
      <c r="U47" s="104">
        <f>R47/'סכום נכסי הקרן'!$C$42</f>
        <v>6.0665360206534102E-4</v>
      </c>
    </row>
    <row r="48" spans="2:21" s="101" customFormat="1">
      <c r="B48" s="98" t="s">
        <v>395</v>
      </c>
      <c r="C48" s="98" t="s">
        <v>396</v>
      </c>
      <c r="D48" s="98" t="s">
        <v>123</v>
      </c>
      <c r="E48" s="98" t="s">
        <v>397</v>
      </c>
      <c r="F48" s="98" t="s">
        <v>398</v>
      </c>
      <c r="G48" s="98" t="s">
        <v>399</v>
      </c>
      <c r="H48" s="98" t="s">
        <v>400</v>
      </c>
      <c r="I48" s="98" t="s">
        <v>401</v>
      </c>
      <c r="J48" s="98" t="s">
        <v>402</v>
      </c>
      <c r="K48" s="99">
        <v>5.97</v>
      </c>
      <c r="L48" s="98" t="s">
        <v>110</v>
      </c>
      <c r="M48" s="100">
        <v>4.3799999999999999E-2</v>
      </c>
      <c r="N48" s="100">
        <v>7.3400000000000007E-2</v>
      </c>
      <c r="O48" s="99">
        <v>50000</v>
      </c>
      <c r="P48" s="99">
        <v>86.129541599999996</v>
      </c>
      <c r="Q48" s="99">
        <v>0</v>
      </c>
      <c r="R48" s="99">
        <v>169.33929173976</v>
      </c>
      <c r="S48" s="100">
        <v>0</v>
      </c>
      <c r="T48" s="100">
        <f t="shared" si="0"/>
        <v>1.2621907229482211E-2</v>
      </c>
      <c r="U48" s="100">
        <f>R48/'סכום נכסי הקרן'!$C$42</f>
        <v>6.0665360206534102E-4</v>
      </c>
    </row>
    <row r="49" spans="2:21" s="101" customFormat="1">
      <c r="B49" s="102" t="s">
        <v>275</v>
      </c>
      <c r="K49" s="103">
        <v>4</v>
      </c>
      <c r="N49" s="104">
        <v>5.1700000000000003E-2</v>
      </c>
      <c r="O49" s="103">
        <v>329000</v>
      </c>
      <c r="Q49" s="103">
        <v>0</v>
      </c>
      <c r="R49" s="103">
        <v>1192.1115108720001</v>
      </c>
      <c r="T49" s="104">
        <f t="shared" si="0"/>
        <v>8.885546138074088E-2</v>
      </c>
      <c r="U49" s="104">
        <f>R49/'סכום נכסי הקרן'!$C$42</f>
        <v>4.2707084380951823E-3</v>
      </c>
    </row>
    <row r="50" spans="2:21" s="101" customFormat="1">
      <c r="B50" s="98" t="s">
        <v>403</v>
      </c>
      <c r="C50" s="98" t="s">
        <v>404</v>
      </c>
      <c r="D50" s="98" t="s">
        <v>123</v>
      </c>
      <c r="E50" s="98" t="s">
        <v>397</v>
      </c>
      <c r="F50" s="98" t="s">
        <v>405</v>
      </c>
      <c r="G50" s="98" t="s">
        <v>406</v>
      </c>
      <c r="H50" s="98" t="s">
        <v>407</v>
      </c>
      <c r="I50" s="98" t="s">
        <v>401</v>
      </c>
      <c r="J50" s="98" t="s">
        <v>408</v>
      </c>
      <c r="K50" s="99">
        <v>3.07</v>
      </c>
      <c r="L50" s="98" t="s">
        <v>106</v>
      </c>
      <c r="M50" s="100">
        <v>4.8300000000000003E-2</v>
      </c>
      <c r="N50" s="100">
        <v>5.3600000000000002E-2</v>
      </c>
      <c r="O50" s="99">
        <v>165000</v>
      </c>
      <c r="P50" s="99">
        <v>99.494766666666663</v>
      </c>
      <c r="Q50" s="99">
        <v>0</v>
      </c>
      <c r="R50" s="99">
        <v>593.46140947499998</v>
      </c>
      <c r="S50" s="100">
        <v>1E-4</v>
      </c>
      <c r="T50" s="100">
        <f t="shared" si="0"/>
        <v>4.4234358002292549E-2</v>
      </c>
      <c r="U50" s="100">
        <f>R50/'סכום נכסי הקרן'!$C$42</f>
        <v>2.1260600422143548E-3</v>
      </c>
    </row>
    <row r="51" spans="2:21" s="101" customFormat="1">
      <c r="B51" s="98" t="s">
        <v>409</v>
      </c>
      <c r="C51" s="98" t="s">
        <v>410</v>
      </c>
      <c r="D51" s="98" t="s">
        <v>123</v>
      </c>
      <c r="E51" s="98" t="s">
        <v>397</v>
      </c>
      <c r="F51" s="98" t="s">
        <v>411</v>
      </c>
      <c r="G51" s="98" t="s">
        <v>412</v>
      </c>
      <c r="H51" s="98" t="s">
        <v>413</v>
      </c>
      <c r="I51" s="98" t="s">
        <v>401</v>
      </c>
      <c r="J51" s="98" t="s">
        <v>414</v>
      </c>
      <c r="K51" s="99">
        <v>4.91</v>
      </c>
      <c r="L51" s="98" t="s">
        <v>106</v>
      </c>
      <c r="M51" s="100">
        <v>4.7500000000000001E-2</v>
      </c>
      <c r="N51" s="100">
        <v>4.9700000000000001E-2</v>
      </c>
      <c r="O51" s="99">
        <v>164000</v>
      </c>
      <c r="P51" s="99">
        <v>100.97663890243902</v>
      </c>
      <c r="Q51" s="99">
        <v>0</v>
      </c>
      <c r="R51" s="99">
        <v>598.65010139699996</v>
      </c>
      <c r="S51" s="100">
        <v>1E-4</v>
      </c>
      <c r="T51" s="100">
        <f t="shared" si="0"/>
        <v>4.462110337844833E-2</v>
      </c>
      <c r="U51" s="100">
        <f>R51/'סכום נכסי הקרן'!$C$42</f>
        <v>2.1446483958808271E-3</v>
      </c>
    </row>
    <row r="52" spans="2:21" s="101" customFormat="1">
      <c r="B52" s="98" t="s">
        <v>236</v>
      </c>
    </row>
    <row r="53" spans="2:21" s="101" customFormat="1">
      <c r="B53" s="98" t="s">
        <v>268</v>
      </c>
    </row>
    <row r="54" spans="2:21" s="101" customFormat="1">
      <c r="B54" s="98" t="s">
        <v>269</v>
      </c>
    </row>
    <row r="55" spans="2:21" s="101" customFormat="1">
      <c r="B55" s="98" t="s">
        <v>270</v>
      </c>
    </row>
    <row r="56" spans="2:21" s="101" customFormat="1">
      <c r="B56" s="98" t="s">
        <v>271</v>
      </c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B771" s="16"/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9"/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3">
      <formula1>$BN$7:$BN$11</formula1>
    </dataValidation>
    <dataValidation type="list" allowBlank="1" showInputMessage="1" showErrorMessage="1" sqref="E12:E797">
      <formula1>$BI$7:$BI$11</formula1>
    </dataValidation>
    <dataValidation type="list" allowBlank="1" showInputMessage="1" showErrorMessage="1" sqref="I12:I803">
      <formula1>$BM$7:$BM$10</formula1>
    </dataValidation>
    <dataValidation type="list" allowBlank="1" showInputMessage="1" showErrorMessage="1" sqref="G12:G803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39"/>
  <sheetViews>
    <sheetView rightToLeft="1" tabSelected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18.85546875" style="16" bestFit="1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I12+I96</f>
        <v>5210737.8899999997</v>
      </c>
      <c r="J11" s="7"/>
      <c r="K11" s="75">
        <v>212.99467999999999</v>
      </c>
      <c r="L11" s="75">
        <v>66785.781764348445</v>
      </c>
      <c r="M11" s="7"/>
      <c r="N11" s="76">
        <f>L11/$L$11</f>
        <v>1</v>
      </c>
      <c r="O11" s="76">
        <f>L11/'סכום נכסי הקרן'!$C$42</f>
        <v>0.23925832367573815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f>I13+I34+I60+I94</f>
        <v>5086531.59</v>
      </c>
      <c r="K12" s="81">
        <v>210.47879</v>
      </c>
      <c r="L12" s="81">
        <v>57447.747934353443</v>
      </c>
      <c r="N12" s="80">
        <f t="shared" ref="N12:N75" si="0">L12/$L$11</f>
        <v>0.86017931387036894</v>
      </c>
      <c r="O12" s="80">
        <f>L12/'סכום נכסי הקרן'!$C$42</f>
        <v>0.20580506069717111</v>
      </c>
    </row>
    <row r="13" spans="2:62">
      <c r="B13" s="79" t="s">
        <v>415</v>
      </c>
      <c r="E13" s="16"/>
      <c r="F13" s="16"/>
      <c r="G13" s="16"/>
      <c r="I13" s="81">
        <v>908584.5</v>
      </c>
      <c r="K13" s="81">
        <v>189.16446999999999</v>
      </c>
      <c r="L13" s="81">
        <v>31021.955311000002</v>
      </c>
      <c r="N13" s="80">
        <f t="shared" si="0"/>
        <v>0.46449939630054804</v>
      </c>
      <c r="O13" s="80">
        <f>L13/'סכום נכסי הקרן'!$C$42</f>
        <v>0.1111353469072615</v>
      </c>
    </row>
    <row r="14" spans="2:62">
      <c r="B14" t="s">
        <v>416</v>
      </c>
      <c r="C14" t="s">
        <v>417</v>
      </c>
      <c r="D14" t="s">
        <v>100</v>
      </c>
      <c r="E14" t="s">
        <v>123</v>
      </c>
      <c r="F14" t="s">
        <v>418</v>
      </c>
      <c r="G14" t="s">
        <v>354</v>
      </c>
      <c r="H14" t="s">
        <v>102</v>
      </c>
      <c r="I14" s="77">
        <v>500</v>
      </c>
      <c r="J14" s="77">
        <v>30480</v>
      </c>
      <c r="K14" s="77">
        <v>0</v>
      </c>
      <c r="L14" s="77">
        <v>152.4</v>
      </c>
      <c r="M14" s="78">
        <v>0</v>
      </c>
      <c r="N14" s="78">
        <f t="shared" si="0"/>
        <v>2.2819228280914444E-3</v>
      </c>
      <c r="O14" s="78">
        <f>L14/'סכום נכסי הקרן'!$C$42</f>
        <v>5.4596903060655862E-4</v>
      </c>
    </row>
    <row r="15" spans="2:62">
      <c r="B15" t="s">
        <v>419</v>
      </c>
      <c r="C15" t="s">
        <v>420</v>
      </c>
      <c r="D15" t="s">
        <v>100</v>
      </c>
      <c r="E15" t="s">
        <v>123</v>
      </c>
      <c r="F15" t="s">
        <v>421</v>
      </c>
      <c r="G15" t="s">
        <v>354</v>
      </c>
      <c r="H15" t="s">
        <v>102</v>
      </c>
      <c r="I15" s="77">
        <v>20000.5</v>
      </c>
      <c r="J15" s="77">
        <v>6001</v>
      </c>
      <c r="K15" s="77">
        <v>0</v>
      </c>
      <c r="L15" s="77">
        <v>1200.2300049999999</v>
      </c>
      <c r="M15" s="78">
        <v>2.0000000000000001E-4</v>
      </c>
      <c r="N15" s="78">
        <f t="shared" si="0"/>
        <v>1.7971340205838633E-2</v>
      </c>
      <c r="O15" s="78">
        <f>L15/'סכום נכסי הקרן'!$C$42</f>
        <v>4.2997927318553474E-3</v>
      </c>
    </row>
    <row r="16" spans="2:62">
      <c r="B16" t="s">
        <v>422</v>
      </c>
      <c r="C16" t="s">
        <v>423</v>
      </c>
      <c r="D16" t="s">
        <v>100</v>
      </c>
      <c r="E16" t="s">
        <v>123</v>
      </c>
      <c r="F16" t="s">
        <v>353</v>
      </c>
      <c r="G16" t="s">
        <v>354</v>
      </c>
      <c r="H16" t="s">
        <v>102</v>
      </c>
      <c r="I16" s="77">
        <v>26508</v>
      </c>
      <c r="J16" s="77">
        <v>1006</v>
      </c>
      <c r="K16" s="77">
        <v>0</v>
      </c>
      <c r="L16" s="77">
        <v>266.67048</v>
      </c>
      <c r="M16" s="78">
        <v>0</v>
      </c>
      <c r="N16" s="78">
        <f t="shared" si="0"/>
        <v>3.9929229389114359E-3</v>
      </c>
      <c r="O16" s="78">
        <f>L16/'סכום נכסי הקרן'!$C$42</f>
        <v>9.5534004893035212E-4</v>
      </c>
    </row>
    <row r="17" spans="2:15">
      <c r="B17" t="s">
        <v>424</v>
      </c>
      <c r="C17" t="s">
        <v>425</v>
      </c>
      <c r="D17" t="s">
        <v>100</v>
      </c>
      <c r="E17" t="s">
        <v>123</v>
      </c>
      <c r="F17" t="s">
        <v>426</v>
      </c>
      <c r="G17" t="s">
        <v>427</v>
      </c>
      <c r="H17" t="s">
        <v>102</v>
      </c>
      <c r="I17" s="77">
        <v>36312</v>
      </c>
      <c r="J17" s="77">
        <v>3560</v>
      </c>
      <c r="K17" s="77">
        <v>25.484120000000001</v>
      </c>
      <c r="L17" s="77">
        <v>1318.1913199999999</v>
      </c>
      <c r="M17" s="78">
        <v>1E-4</v>
      </c>
      <c r="N17" s="78">
        <f t="shared" si="0"/>
        <v>1.9737604100393658E-2</v>
      </c>
      <c r="O17" s="78">
        <f>L17/'סכום נכסי הקרן'!$C$42</f>
        <v>4.7223860704355631E-3</v>
      </c>
    </row>
    <row r="18" spans="2:15">
      <c r="B18" t="s">
        <v>428</v>
      </c>
      <c r="C18" t="s">
        <v>429</v>
      </c>
      <c r="D18" t="s">
        <v>100</v>
      </c>
      <c r="E18" t="s">
        <v>123</v>
      </c>
      <c r="F18" t="s">
        <v>430</v>
      </c>
      <c r="G18" t="s">
        <v>431</v>
      </c>
      <c r="H18" t="s">
        <v>102</v>
      </c>
      <c r="I18" s="77">
        <v>1390</v>
      </c>
      <c r="J18" s="77">
        <v>60900</v>
      </c>
      <c r="K18" s="77">
        <v>0</v>
      </c>
      <c r="L18" s="77">
        <v>846.51</v>
      </c>
      <c r="M18" s="78">
        <v>0</v>
      </c>
      <c r="N18" s="78">
        <f t="shared" si="0"/>
        <v>1.267500323627092E-2</v>
      </c>
      <c r="O18" s="78">
        <f>L18/'סכום נכסי הקרן'!$C$42</f>
        <v>3.0326000268947368E-3</v>
      </c>
    </row>
    <row r="19" spans="2:15">
      <c r="B19" t="s">
        <v>432</v>
      </c>
      <c r="C19" t="s">
        <v>433</v>
      </c>
      <c r="D19" t="s">
        <v>100</v>
      </c>
      <c r="E19" t="s">
        <v>123</v>
      </c>
      <c r="F19" t="s">
        <v>434</v>
      </c>
      <c r="G19" t="s">
        <v>279</v>
      </c>
      <c r="H19" t="s">
        <v>102</v>
      </c>
      <c r="I19" s="77">
        <v>19924</v>
      </c>
      <c r="J19" s="77">
        <v>12650</v>
      </c>
      <c r="K19" s="77">
        <v>53.220669999999998</v>
      </c>
      <c r="L19" s="77">
        <v>2573.6066700000001</v>
      </c>
      <c r="M19" s="78">
        <v>2.0000000000000001E-4</v>
      </c>
      <c r="N19" s="78">
        <f t="shared" si="0"/>
        <v>3.8535248102371418E-2</v>
      </c>
      <c r="O19" s="78">
        <f>L19/'סכום נכסי הקרן'!$C$42</f>
        <v>9.2198788634020555E-3</v>
      </c>
    </row>
    <row r="20" spans="2:15">
      <c r="B20" t="s">
        <v>435</v>
      </c>
      <c r="C20" t="s">
        <v>436</v>
      </c>
      <c r="D20" t="s">
        <v>100</v>
      </c>
      <c r="E20" t="s">
        <v>123</v>
      </c>
      <c r="F20" t="s">
        <v>437</v>
      </c>
      <c r="G20" t="s">
        <v>279</v>
      </c>
      <c r="H20" t="s">
        <v>102</v>
      </c>
      <c r="I20" s="77">
        <v>121855</v>
      </c>
      <c r="J20" s="77">
        <v>1755</v>
      </c>
      <c r="K20" s="77">
        <v>0</v>
      </c>
      <c r="L20" s="77">
        <v>2138.5552499999999</v>
      </c>
      <c r="M20" s="78">
        <v>1E-4</v>
      </c>
      <c r="N20" s="78">
        <f t="shared" si="0"/>
        <v>3.2021115774998721E-2</v>
      </c>
      <c r="O20" s="78">
        <f>L20/'סכום נכסי הקרן'!$C$42</f>
        <v>7.6613184825529293E-3</v>
      </c>
    </row>
    <row r="21" spans="2:15">
      <c r="B21" t="s">
        <v>438</v>
      </c>
      <c r="C21" t="s">
        <v>439</v>
      </c>
      <c r="D21" t="s">
        <v>100</v>
      </c>
      <c r="E21" t="s">
        <v>123</v>
      </c>
      <c r="F21" t="s">
        <v>278</v>
      </c>
      <c r="G21" t="s">
        <v>279</v>
      </c>
      <c r="H21" t="s">
        <v>102</v>
      </c>
      <c r="I21" s="77">
        <v>168708</v>
      </c>
      <c r="J21" s="77">
        <v>2700</v>
      </c>
      <c r="K21" s="77">
        <v>76.252120000000005</v>
      </c>
      <c r="L21" s="77">
        <v>4631.3681200000001</v>
      </c>
      <c r="M21" s="78">
        <v>1E-4</v>
      </c>
      <c r="N21" s="78">
        <f t="shared" si="0"/>
        <v>6.9346618361699183E-2</v>
      </c>
      <c r="O21" s="78">
        <f>L21/'סכום נכסי הקרן'!$C$42</f>
        <v>1.6591755661801311E-2</v>
      </c>
    </row>
    <row r="22" spans="2:15">
      <c r="B22" t="s">
        <v>440</v>
      </c>
      <c r="C22" t="s">
        <v>441</v>
      </c>
      <c r="D22" t="s">
        <v>100</v>
      </c>
      <c r="E22" t="s">
        <v>123</v>
      </c>
      <c r="F22" t="s">
        <v>442</v>
      </c>
      <c r="G22" t="s">
        <v>279</v>
      </c>
      <c r="H22" t="s">
        <v>102</v>
      </c>
      <c r="I22" s="77">
        <v>24940</v>
      </c>
      <c r="J22" s="77">
        <v>11220</v>
      </c>
      <c r="K22" s="77">
        <v>0</v>
      </c>
      <c r="L22" s="77">
        <v>2798.268</v>
      </c>
      <c r="M22" s="78">
        <v>1E-4</v>
      </c>
      <c r="N22" s="78">
        <f t="shared" si="0"/>
        <v>4.1899157666127229E-2</v>
      </c>
      <c r="O22" s="78">
        <f>L22/'סכום נכסי הקרן'!$C$42</f>
        <v>1.0024722226623053E-2</v>
      </c>
    </row>
    <row r="23" spans="2:15">
      <c r="B23" t="s">
        <v>443</v>
      </c>
      <c r="C23" t="s">
        <v>444</v>
      </c>
      <c r="D23" t="s">
        <v>100</v>
      </c>
      <c r="E23" t="s">
        <v>123</v>
      </c>
      <c r="F23" t="s">
        <v>445</v>
      </c>
      <c r="G23" t="s">
        <v>279</v>
      </c>
      <c r="H23" t="s">
        <v>102</v>
      </c>
      <c r="I23" s="77">
        <v>129260</v>
      </c>
      <c r="J23" s="77">
        <v>2975</v>
      </c>
      <c r="K23" s="77">
        <v>0</v>
      </c>
      <c r="L23" s="77">
        <v>3845.4850000000001</v>
      </c>
      <c r="M23" s="78">
        <v>1E-4</v>
      </c>
      <c r="N23" s="78">
        <f t="shared" si="0"/>
        <v>5.7579396368656346E-2</v>
      </c>
      <c r="O23" s="78">
        <f>L23/'סכום נכסי הקרן'!$C$42</f>
        <v>1.3776349853425603E-2</v>
      </c>
    </row>
    <row r="24" spans="2:15">
      <c r="B24" t="s">
        <v>446</v>
      </c>
      <c r="C24" t="s">
        <v>447</v>
      </c>
      <c r="D24" t="s">
        <v>100</v>
      </c>
      <c r="E24" t="s">
        <v>123</v>
      </c>
      <c r="F24" t="s">
        <v>391</v>
      </c>
      <c r="G24" t="s">
        <v>392</v>
      </c>
      <c r="H24" t="s">
        <v>102</v>
      </c>
      <c r="I24" s="77">
        <v>880</v>
      </c>
      <c r="J24" s="77">
        <v>117790</v>
      </c>
      <c r="K24" s="77">
        <v>0</v>
      </c>
      <c r="L24" s="77">
        <v>1036.5519999999999</v>
      </c>
      <c r="M24" s="78">
        <v>1E-4</v>
      </c>
      <c r="N24" s="78">
        <f t="shared" si="0"/>
        <v>1.5520549024303427E-2</v>
      </c>
      <c r="O24" s="78">
        <f>L24/'סכום נכסי הקרן'!$C$42</f>
        <v>3.7134205420819516E-3</v>
      </c>
    </row>
    <row r="25" spans="2:15">
      <c r="B25" t="s">
        <v>448</v>
      </c>
      <c r="C25" t="s">
        <v>449</v>
      </c>
      <c r="D25" t="s">
        <v>100</v>
      </c>
      <c r="E25" t="s">
        <v>123</v>
      </c>
      <c r="F25" t="s">
        <v>335</v>
      </c>
      <c r="G25" t="s">
        <v>336</v>
      </c>
      <c r="H25" t="s">
        <v>102</v>
      </c>
      <c r="I25" s="77">
        <v>70000</v>
      </c>
      <c r="J25" s="77">
        <v>2413</v>
      </c>
      <c r="K25" s="77">
        <v>0</v>
      </c>
      <c r="L25" s="77">
        <v>1689.1</v>
      </c>
      <c r="M25" s="78">
        <v>1E-4</v>
      </c>
      <c r="N25" s="78">
        <f t="shared" si="0"/>
        <v>2.529131134468017E-2</v>
      </c>
      <c r="O25" s="78">
        <f>L25/'סכום נכסי הקרן'!$C$42</f>
        <v>6.0511567558893574E-3</v>
      </c>
    </row>
    <row r="26" spans="2:15">
      <c r="B26" t="s">
        <v>450</v>
      </c>
      <c r="C26" t="s">
        <v>451</v>
      </c>
      <c r="D26" t="s">
        <v>100</v>
      </c>
      <c r="E26" t="s">
        <v>123</v>
      </c>
      <c r="F26" t="s">
        <v>452</v>
      </c>
      <c r="G26" t="s">
        <v>453</v>
      </c>
      <c r="H26" t="s">
        <v>102</v>
      </c>
      <c r="I26" s="77">
        <v>15050</v>
      </c>
      <c r="J26" s="77">
        <v>15300</v>
      </c>
      <c r="K26" s="77">
        <v>0</v>
      </c>
      <c r="L26" s="77">
        <v>2302.65</v>
      </c>
      <c r="M26" s="78">
        <v>1E-4</v>
      </c>
      <c r="N26" s="78">
        <f t="shared" si="0"/>
        <v>3.4478146982314724E-2</v>
      </c>
      <c r="O26" s="78">
        <f>L26/'סכום נכסי הקרן'!$C$42</f>
        <v>8.2491836504343316E-3</v>
      </c>
    </row>
    <row r="27" spans="2:15">
      <c r="B27" t="s">
        <v>454</v>
      </c>
      <c r="C27" t="s">
        <v>455</v>
      </c>
      <c r="D27" t="s">
        <v>100</v>
      </c>
      <c r="E27" t="s">
        <v>123</v>
      </c>
      <c r="F27" t="s">
        <v>456</v>
      </c>
      <c r="G27" t="s">
        <v>453</v>
      </c>
      <c r="H27" t="s">
        <v>102</v>
      </c>
      <c r="I27" s="77">
        <v>3800</v>
      </c>
      <c r="J27" s="77">
        <v>37180</v>
      </c>
      <c r="K27" s="77">
        <v>0</v>
      </c>
      <c r="L27" s="77">
        <v>1412.84</v>
      </c>
      <c r="M27" s="78">
        <v>1E-4</v>
      </c>
      <c r="N27" s="78">
        <f t="shared" si="0"/>
        <v>2.1154802155122807E-2</v>
      </c>
      <c r="O27" s="78">
        <f>L27/'סכום נכסי הקרן'!$C$42</f>
        <v>5.0614625013265758E-3</v>
      </c>
    </row>
    <row r="28" spans="2:15">
      <c r="B28" t="s">
        <v>457</v>
      </c>
      <c r="C28" t="s">
        <v>458</v>
      </c>
      <c r="D28" t="s">
        <v>100</v>
      </c>
      <c r="E28" t="s">
        <v>123</v>
      </c>
      <c r="F28" t="s">
        <v>459</v>
      </c>
      <c r="G28" t="s">
        <v>293</v>
      </c>
      <c r="H28" t="s">
        <v>102</v>
      </c>
      <c r="I28" s="77">
        <v>75200</v>
      </c>
      <c r="J28" s="77">
        <v>1823</v>
      </c>
      <c r="K28" s="77">
        <v>0</v>
      </c>
      <c r="L28" s="77">
        <v>1370.896</v>
      </c>
      <c r="M28" s="78">
        <v>2.0000000000000001E-4</v>
      </c>
      <c r="N28" s="78">
        <f t="shared" si="0"/>
        <v>2.0526764287002942E-2</v>
      </c>
      <c r="O28" s="78">
        <f>L28/'סכום נכסי הקרן'!$C$42</f>
        <v>4.9111992137953328E-3</v>
      </c>
    </row>
    <row r="29" spans="2:15">
      <c r="B29" t="s">
        <v>460</v>
      </c>
      <c r="C29" t="s">
        <v>461</v>
      </c>
      <c r="D29" t="s">
        <v>100</v>
      </c>
      <c r="E29" t="s">
        <v>123</v>
      </c>
      <c r="F29" t="s">
        <v>462</v>
      </c>
      <c r="G29" t="s">
        <v>293</v>
      </c>
      <c r="H29" t="s">
        <v>102</v>
      </c>
      <c r="I29" s="77">
        <v>32491</v>
      </c>
      <c r="J29" s="77">
        <v>992</v>
      </c>
      <c r="K29" s="77">
        <v>3.9598499999999999</v>
      </c>
      <c r="L29" s="77">
        <v>326.27057000000002</v>
      </c>
      <c r="M29" s="78">
        <v>0</v>
      </c>
      <c r="N29" s="78">
        <f t="shared" si="0"/>
        <v>4.8853298019514929E-3</v>
      </c>
      <c r="O29" s="78">
        <f>L29/'סכום נכסי הקרן'!$C$42</f>
        <v>1.1688558190180401E-3</v>
      </c>
    </row>
    <row r="30" spans="2:15">
      <c r="B30" t="s">
        <v>463</v>
      </c>
      <c r="C30" t="s">
        <v>464</v>
      </c>
      <c r="D30" t="s">
        <v>100</v>
      </c>
      <c r="E30" t="s">
        <v>123</v>
      </c>
      <c r="F30" t="s">
        <v>465</v>
      </c>
      <c r="G30" t="s">
        <v>293</v>
      </c>
      <c r="H30" t="s">
        <v>102</v>
      </c>
      <c r="I30" s="77">
        <v>5525</v>
      </c>
      <c r="J30" s="77">
        <v>22500</v>
      </c>
      <c r="K30" s="77">
        <v>30.247710000000001</v>
      </c>
      <c r="L30" s="77">
        <v>1273.3727100000001</v>
      </c>
      <c r="M30" s="78">
        <v>1E-4</v>
      </c>
      <c r="N30" s="78">
        <f t="shared" si="0"/>
        <v>1.9066523986992562E-2</v>
      </c>
      <c r="O30" s="78">
        <f>L30/'סכום נכסי הקרן'!$C$42</f>
        <v>4.5618245674510921E-3</v>
      </c>
    </row>
    <row r="31" spans="2:15">
      <c r="B31" t="s">
        <v>466</v>
      </c>
      <c r="C31" t="s">
        <v>467</v>
      </c>
      <c r="D31" t="s">
        <v>100</v>
      </c>
      <c r="E31" t="s">
        <v>123</v>
      </c>
      <c r="F31" t="s">
        <v>468</v>
      </c>
      <c r="G31" t="s">
        <v>293</v>
      </c>
      <c r="H31" t="s">
        <v>102</v>
      </c>
      <c r="I31" s="77">
        <v>3800</v>
      </c>
      <c r="J31" s="77">
        <v>20580</v>
      </c>
      <c r="K31" s="77">
        <v>0</v>
      </c>
      <c r="L31" s="77">
        <v>782.04</v>
      </c>
      <c r="M31" s="78">
        <v>0</v>
      </c>
      <c r="N31" s="78">
        <f t="shared" si="0"/>
        <v>1.1709678008403102E-2</v>
      </c>
      <c r="O31" s="78">
        <f>L31/'סכום נכסי הקרן'!$C$42</f>
        <v>2.8016379310731826E-3</v>
      </c>
    </row>
    <row r="32" spans="2:15">
      <c r="B32" t="s">
        <v>469</v>
      </c>
      <c r="C32" t="s">
        <v>470</v>
      </c>
      <c r="D32" t="s">
        <v>100</v>
      </c>
      <c r="E32" t="s">
        <v>123</v>
      </c>
      <c r="F32" t="s">
        <v>471</v>
      </c>
      <c r="G32" t="s">
        <v>129</v>
      </c>
      <c r="H32" t="s">
        <v>102</v>
      </c>
      <c r="I32" s="77">
        <v>390</v>
      </c>
      <c r="J32" s="77">
        <v>80520</v>
      </c>
      <c r="K32" s="77">
        <v>0</v>
      </c>
      <c r="L32" s="77">
        <v>314.02800000000002</v>
      </c>
      <c r="M32" s="78">
        <v>0</v>
      </c>
      <c r="N32" s="78">
        <f t="shared" si="0"/>
        <v>4.7020187786082678E-3</v>
      </c>
      <c r="O32" s="78">
        <f>L32/'סכום נכסי הקרן'!$C$42</f>
        <v>1.1249971308616561E-3</v>
      </c>
    </row>
    <row r="33" spans="2:15">
      <c r="B33" t="s">
        <v>472</v>
      </c>
      <c r="C33" t="s">
        <v>473</v>
      </c>
      <c r="D33" t="s">
        <v>100</v>
      </c>
      <c r="E33" t="s">
        <v>123</v>
      </c>
      <c r="F33" t="s">
        <v>474</v>
      </c>
      <c r="G33" t="s">
        <v>132</v>
      </c>
      <c r="H33" t="s">
        <v>102</v>
      </c>
      <c r="I33" s="77">
        <v>152051</v>
      </c>
      <c r="J33" s="77">
        <v>488.6</v>
      </c>
      <c r="K33" s="77">
        <v>0</v>
      </c>
      <c r="L33" s="77">
        <v>742.92118600000003</v>
      </c>
      <c r="M33" s="78">
        <v>1E-4</v>
      </c>
      <c r="N33" s="78">
        <f t="shared" si="0"/>
        <v>1.1123942347809513E-2</v>
      </c>
      <c r="O33" s="78">
        <f>L33/'סכום נכסי הקרן'!$C$42</f>
        <v>2.6614957988024593E-3</v>
      </c>
    </row>
    <row r="34" spans="2:15">
      <c r="B34" s="79" t="s">
        <v>475</v>
      </c>
      <c r="E34" s="16"/>
      <c r="F34" s="16"/>
      <c r="G34" s="16"/>
      <c r="I34" s="81">
        <f>SUM(I35:I59)</f>
        <v>1240439.45</v>
      </c>
      <c r="K34" s="81">
        <v>17.428989999999999</v>
      </c>
      <c r="L34" s="81">
        <v>15828.605613393443</v>
      </c>
      <c r="N34" s="80">
        <f t="shared" si="0"/>
        <v>0.23700561998726297</v>
      </c>
      <c r="O34" s="80">
        <f>L34/'סכום נכסי הקרן'!$C$42</f>
        <v>5.6705567339881559E-2</v>
      </c>
    </row>
    <row r="35" spans="2:15">
      <c r="B35" t="s">
        <v>476</v>
      </c>
      <c r="C35" t="s">
        <v>477</v>
      </c>
      <c r="D35" t="s">
        <v>100</v>
      </c>
      <c r="E35" t="s">
        <v>123</v>
      </c>
      <c r="F35" t="s">
        <v>478</v>
      </c>
      <c r="G35" t="s">
        <v>323</v>
      </c>
      <c r="H35" t="s">
        <v>102</v>
      </c>
      <c r="I35" s="77">
        <v>189311</v>
      </c>
      <c r="J35" s="77">
        <v>60.9</v>
      </c>
      <c r="K35" s="77">
        <v>0</v>
      </c>
      <c r="L35" s="77">
        <v>115.29039899999999</v>
      </c>
      <c r="M35" s="78">
        <v>1E-4</v>
      </c>
      <c r="N35" s="78">
        <f t="shared" si="0"/>
        <v>1.7262716098285498E-3</v>
      </c>
      <c r="O35" s="78">
        <f>L35/'סכום נכסי הקרן'!$C$42</f>
        <v>4.1302485157659674E-4</v>
      </c>
    </row>
    <row r="36" spans="2:15" s="101" customFormat="1">
      <c r="B36" s="98" t="s">
        <v>479</v>
      </c>
      <c r="C36" s="98">
        <v>11669740</v>
      </c>
      <c r="D36" s="98" t="s">
        <v>100</v>
      </c>
      <c r="E36" s="98" t="s">
        <v>123</v>
      </c>
      <c r="F36" s="98" t="s">
        <v>480</v>
      </c>
      <c r="G36" s="98" t="s">
        <v>323</v>
      </c>
      <c r="H36" s="98" t="s">
        <v>102</v>
      </c>
      <c r="I36" s="99">
        <v>217040</v>
      </c>
      <c r="J36" s="99">
        <f>L36*1000/I36*100</f>
        <v>395.49243291257034</v>
      </c>
      <c r="K36" s="99">
        <v>0</v>
      </c>
      <c r="L36" s="99">
        <f>904.83976-46.4629836065573</f>
        <v>858.3767763934427</v>
      </c>
      <c r="M36" s="100">
        <v>4.0000000000000002E-4</v>
      </c>
      <c r="N36" s="100">
        <f t="shared" si="0"/>
        <v>1.2852687409158412E-2</v>
      </c>
      <c r="O36" s="100">
        <f>L36/'סכום נכסי הקרן'!$C$42</f>
        <v>3.0751124442435079E-3</v>
      </c>
    </row>
    <row r="37" spans="2:15">
      <c r="B37" t="s">
        <v>481</v>
      </c>
      <c r="C37" t="s">
        <v>482</v>
      </c>
      <c r="D37" t="s">
        <v>100</v>
      </c>
      <c r="E37" t="s">
        <v>123</v>
      </c>
      <c r="F37" t="s">
        <v>483</v>
      </c>
      <c r="G37" t="s">
        <v>323</v>
      </c>
      <c r="H37" t="s">
        <v>102</v>
      </c>
      <c r="I37" s="77">
        <v>1630</v>
      </c>
      <c r="J37" s="77">
        <v>35160</v>
      </c>
      <c r="K37" s="77">
        <v>0</v>
      </c>
      <c r="L37" s="77">
        <v>573.10799999999995</v>
      </c>
      <c r="M37" s="78">
        <v>1E-4</v>
      </c>
      <c r="N37" s="78">
        <f t="shared" si="0"/>
        <v>8.5812875863637214E-3</v>
      </c>
      <c r="O37" s="78">
        <f>L37/'סכום נכסי הקרן'!$C$42</f>
        <v>2.0531444828928054E-3</v>
      </c>
    </row>
    <row r="38" spans="2:15">
      <c r="B38" t="s">
        <v>484</v>
      </c>
      <c r="C38" t="s">
        <v>485</v>
      </c>
      <c r="D38" t="s">
        <v>100</v>
      </c>
      <c r="E38" t="s">
        <v>123</v>
      </c>
      <c r="F38" t="s">
        <v>486</v>
      </c>
      <c r="G38" t="s">
        <v>354</v>
      </c>
      <c r="H38" t="s">
        <v>102</v>
      </c>
      <c r="I38" s="77">
        <v>17125</v>
      </c>
      <c r="J38" s="77">
        <v>8390</v>
      </c>
      <c r="K38" s="77">
        <v>0</v>
      </c>
      <c r="L38" s="77">
        <v>1436.7874999999999</v>
      </c>
      <c r="M38" s="78">
        <v>5.0000000000000001E-4</v>
      </c>
      <c r="N38" s="78">
        <f t="shared" si="0"/>
        <v>2.1513373985344066E-2</v>
      </c>
      <c r="O38" s="78">
        <f>L38/'סכום נכסי הקרן'!$C$42</f>
        <v>5.147253796342656E-3</v>
      </c>
    </row>
    <row r="39" spans="2:15">
      <c r="B39" t="s">
        <v>487</v>
      </c>
      <c r="C39" t="s">
        <v>488</v>
      </c>
      <c r="D39" t="s">
        <v>100</v>
      </c>
      <c r="E39" t="s">
        <v>123</v>
      </c>
      <c r="F39" t="s">
        <v>489</v>
      </c>
      <c r="G39" t="s">
        <v>303</v>
      </c>
      <c r="H39" t="s">
        <v>102</v>
      </c>
      <c r="I39" s="77">
        <v>1380</v>
      </c>
      <c r="J39" s="77">
        <v>45570</v>
      </c>
      <c r="K39" s="77">
        <v>9.8348300000000002</v>
      </c>
      <c r="L39" s="77">
        <v>638.70083</v>
      </c>
      <c r="M39" s="78">
        <v>5.0000000000000001E-4</v>
      </c>
      <c r="N39" s="78">
        <f t="shared" si="0"/>
        <v>9.5634252250521821E-3</v>
      </c>
      <c r="O39" s="78">
        <f>L39/'סכום נכסי הקרן'!$C$42</f>
        <v>2.2881290879442542E-3</v>
      </c>
    </row>
    <row r="40" spans="2:15">
      <c r="B40" t="s">
        <v>490</v>
      </c>
      <c r="C40" t="s">
        <v>491</v>
      </c>
      <c r="D40" t="s">
        <v>100</v>
      </c>
      <c r="E40" t="s">
        <v>123</v>
      </c>
      <c r="F40" t="s">
        <v>492</v>
      </c>
      <c r="G40" t="s">
        <v>427</v>
      </c>
      <c r="H40" t="s">
        <v>102</v>
      </c>
      <c r="I40" s="77">
        <v>4390</v>
      </c>
      <c r="J40" s="77">
        <v>7300</v>
      </c>
      <c r="K40" s="77">
        <v>0</v>
      </c>
      <c r="L40" s="77">
        <v>320.47000000000003</v>
      </c>
      <c r="M40" s="78">
        <v>1E-4</v>
      </c>
      <c r="N40" s="78">
        <f t="shared" si="0"/>
        <v>4.7984764351605329E-3</v>
      </c>
      <c r="O40" s="78">
        <f>L40/'סכום נכסי הקרן'!$C$42</f>
        <v>1.148075428074041E-3</v>
      </c>
    </row>
    <row r="41" spans="2:15">
      <c r="B41" t="s">
        <v>493</v>
      </c>
      <c r="C41" t="s">
        <v>494</v>
      </c>
      <c r="D41" t="s">
        <v>100</v>
      </c>
      <c r="E41" t="s">
        <v>123</v>
      </c>
      <c r="F41" t="s">
        <v>495</v>
      </c>
      <c r="G41" t="s">
        <v>299</v>
      </c>
      <c r="H41" t="s">
        <v>102</v>
      </c>
      <c r="I41" s="77">
        <v>103754.45</v>
      </c>
      <c r="J41" s="77">
        <v>1324</v>
      </c>
      <c r="K41" s="77">
        <v>0</v>
      </c>
      <c r="L41" s="77">
        <v>1373.708918</v>
      </c>
      <c r="M41" s="78">
        <v>1.6999999999999999E-3</v>
      </c>
      <c r="N41" s="78">
        <f t="shared" si="0"/>
        <v>2.0568882802736208E-2</v>
      </c>
      <c r="O41" s="78">
        <f>L41/'סכום נכסי הקרן'!$C$42</f>
        <v>4.9212764192653833E-3</v>
      </c>
    </row>
    <row r="42" spans="2:15">
      <c r="B42" t="s">
        <v>496</v>
      </c>
      <c r="C42" t="s">
        <v>497</v>
      </c>
      <c r="D42" t="s">
        <v>100</v>
      </c>
      <c r="E42" t="s">
        <v>123</v>
      </c>
      <c r="F42" t="s">
        <v>498</v>
      </c>
      <c r="G42" t="s">
        <v>499</v>
      </c>
      <c r="H42" t="s">
        <v>102</v>
      </c>
      <c r="I42" s="77">
        <v>541000</v>
      </c>
      <c r="J42" s="77">
        <v>126</v>
      </c>
      <c r="K42" s="77">
        <v>0</v>
      </c>
      <c r="L42" s="77">
        <v>681.66</v>
      </c>
      <c r="M42" s="78">
        <v>2.0000000000000001E-4</v>
      </c>
      <c r="N42" s="78">
        <f t="shared" si="0"/>
        <v>1.0206663484231061E-2</v>
      </c>
      <c r="O42" s="78">
        <f>L42/'סכום נכסי הקרן'!$C$42</f>
        <v>2.4420291955594927E-3</v>
      </c>
    </row>
    <row r="43" spans="2:15">
      <c r="B43" t="s">
        <v>500</v>
      </c>
      <c r="C43" t="s">
        <v>501</v>
      </c>
      <c r="D43" t="s">
        <v>100</v>
      </c>
      <c r="E43" t="s">
        <v>123</v>
      </c>
      <c r="F43" t="s">
        <v>502</v>
      </c>
      <c r="G43" t="s">
        <v>453</v>
      </c>
      <c r="H43" t="s">
        <v>102</v>
      </c>
      <c r="I43" s="77">
        <v>13754</v>
      </c>
      <c r="J43" s="77">
        <v>9869</v>
      </c>
      <c r="K43" s="77">
        <v>0</v>
      </c>
      <c r="L43" s="77">
        <v>1357.3822600000001</v>
      </c>
      <c r="M43" s="78">
        <v>2.9999999999999997E-4</v>
      </c>
      <c r="N43" s="78">
        <f t="shared" si="0"/>
        <v>2.0324419721393414E-2</v>
      </c>
      <c r="O43" s="78">
        <f>L43/'סכום נכסי הקרן'!$C$42</f>
        <v>4.8627865922227015E-3</v>
      </c>
    </row>
    <row r="44" spans="2:15">
      <c r="B44" t="s">
        <v>503</v>
      </c>
      <c r="C44" t="s">
        <v>504</v>
      </c>
      <c r="D44" t="s">
        <v>100</v>
      </c>
      <c r="E44" t="s">
        <v>123</v>
      </c>
      <c r="F44" t="s">
        <v>505</v>
      </c>
      <c r="G44" t="s">
        <v>506</v>
      </c>
      <c r="H44" t="s">
        <v>102</v>
      </c>
      <c r="I44" s="77">
        <v>11716</v>
      </c>
      <c r="J44" s="77">
        <v>3586</v>
      </c>
      <c r="K44" s="77">
        <v>0</v>
      </c>
      <c r="L44" s="77">
        <v>420.13576</v>
      </c>
      <c r="M44" s="78">
        <v>4.0000000000000002E-4</v>
      </c>
      <c r="N44" s="78">
        <f t="shared" si="0"/>
        <v>6.2907964674642275E-3</v>
      </c>
      <c r="O44" s="78">
        <f>L44/'סכום נכסי הקרן'!$C$42</f>
        <v>1.5051254173907463E-3</v>
      </c>
    </row>
    <row r="45" spans="2:15">
      <c r="B45" t="s">
        <v>507</v>
      </c>
      <c r="C45" t="s">
        <v>508</v>
      </c>
      <c r="D45" t="s">
        <v>100</v>
      </c>
      <c r="E45" t="s">
        <v>123</v>
      </c>
      <c r="F45" t="s">
        <v>509</v>
      </c>
      <c r="G45" t="s">
        <v>506</v>
      </c>
      <c r="H45" t="s">
        <v>102</v>
      </c>
      <c r="I45" s="77">
        <v>14475</v>
      </c>
      <c r="J45" s="77">
        <v>7033</v>
      </c>
      <c r="K45" s="77">
        <v>0</v>
      </c>
      <c r="L45" s="77">
        <v>1018.02675</v>
      </c>
      <c r="M45" s="78">
        <v>6.9999999999999999E-4</v>
      </c>
      <c r="N45" s="78">
        <f t="shared" si="0"/>
        <v>1.5243165882104604E-2</v>
      </c>
      <c r="O45" s="78">
        <f>L45/'סכום נכסי הקרן'!$C$42</f>
        <v>3.6470543164635522E-3</v>
      </c>
    </row>
    <row r="46" spans="2:15">
      <c r="B46" t="s">
        <v>510</v>
      </c>
      <c r="C46" t="s">
        <v>511</v>
      </c>
      <c r="D46" t="s">
        <v>100</v>
      </c>
      <c r="E46" t="s">
        <v>123</v>
      </c>
      <c r="F46" t="s">
        <v>512</v>
      </c>
      <c r="G46" t="s">
        <v>506</v>
      </c>
      <c r="H46" t="s">
        <v>102</v>
      </c>
      <c r="I46" s="77">
        <v>4890</v>
      </c>
      <c r="J46" s="77">
        <v>11960</v>
      </c>
      <c r="K46" s="77">
        <v>0</v>
      </c>
      <c r="L46" s="77">
        <v>584.84400000000005</v>
      </c>
      <c r="M46" s="78">
        <v>4.0000000000000002E-4</v>
      </c>
      <c r="N46" s="78">
        <f t="shared" si="0"/>
        <v>8.7570136120230496E-3</v>
      </c>
      <c r="O46" s="78">
        <f>L46/'סכום נכסי הקרן'!$C$42</f>
        <v>2.0951883972182557E-3</v>
      </c>
    </row>
    <row r="47" spans="2:15">
      <c r="B47" t="s">
        <v>513</v>
      </c>
      <c r="C47" t="s">
        <v>514</v>
      </c>
      <c r="D47" t="s">
        <v>100</v>
      </c>
      <c r="E47" t="s">
        <v>123</v>
      </c>
      <c r="F47" t="s">
        <v>515</v>
      </c>
      <c r="G47" t="s">
        <v>506</v>
      </c>
      <c r="H47" t="s">
        <v>102</v>
      </c>
      <c r="I47" s="77">
        <v>2554</v>
      </c>
      <c r="J47" s="77">
        <v>32520</v>
      </c>
      <c r="K47" s="77">
        <v>0</v>
      </c>
      <c r="L47" s="77">
        <v>830.56079999999997</v>
      </c>
      <c r="M47" s="78">
        <v>2.9999999999999997E-4</v>
      </c>
      <c r="N47" s="78">
        <f t="shared" si="0"/>
        <v>1.2436191926757822E-2</v>
      </c>
      <c r="O47" s="78">
        <f>L47/'סכום נכסי הקרן'!$C$42</f>
        <v>2.9754624333058251E-3</v>
      </c>
    </row>
    <row r="48" spans="2:15">
      <c r="B48" t="s">
        <v>516</v>
      </c>
      <c r="C48" t="s">
        <v>517</v>
      </c>
      <c r="D48" t="s">
        <v>100</v>
      </c>
      <c r="E48" t="s">
        <v>123</v>
      </c>
      <c r="F48" t="s">
        <v>518</v>
      </c>
      <c r="G48" t="s">
        <v>344</v>
      </c>
      <c r="H48" t="s">
        <v>102</v>
      </c>
      <c r="I48" s="77">
        <v>6000</v>
      </c>
      <c r="J48" s="77">
        <v>4494</v>
      </c>
      <c r="K48" s="77">
        <v>0</v>
      </c>
      <c r="L48" s="77">
        <v>269.64</v>
      </c>
      <c r="M48" s="78">
        <v>2.9999999999999997E-4</v>
      </c>
      <c r="N48" s="78">
        <f t="shared" si="0"/>
        <v>4.0373862950562793E-3</v>
      </c>
      <c r="O48" s="78">
        <f>L48/'סכום נכסי הקרן'!$C$42</f>
        <v>9.6597827698656458E-4</v>
      </c>
    </row>
    <row r="49" spans="2:15">
      <c r="B49" t="s">
        <v>519</v>
      </c>
      <c r="C49" t="s">
        <v>520</v>
      </c>
      <c r="D49" t="s">
        <v>100</v>
      </c>
      <c r="E49" t="s">
        <v>123</v>
      </c>
      <c r="F49" t="s">
        <v>521</v>
      </c>
      <c r="G49" t="s">
        <v>293</v>
      </c>
      <c r="H49" t="s">
        <v>102</v>
      </c>
      <c r="I49" s="77">
        <v>47110</v>
      </c>
      <c r="J49" s="77">
        <v>1570</v>
      </c>
      <c r="K49" s="77">
        <v>0</v>
      </c>
      <c r="L49" s="77">
        <v>739.62699999999995</v>
      </c>
      <c r="M49" s="78">
        <v>2.0000000000000001E-4</v>
      </c>
      <c r="N49" s="78">
        <f t="shared" si="0"/>
        <v>1.1074617687485501E-2</v>
      </c>
      <c r="O49" s="78">
        <f>L49/'סכום נכסי הקרן'!$C$42</f>
        <v>2.6496944632574612E-3</v>
      </c>
    </row>
    <row r="50" spans="2:15">
      <c r="B50" t="s">
        <v>522</v>
      </c>
      <c r="C50" t="s">
        <v>523</v>
      </c>
      <c r="D50" t="s">
        <v>100</v>
      </c>
      <c r="E50" t="s">
        <v>123</v>
      </c>
      <c r="F50" t="s">
        <v>524</v>
      </c>
      <c r="G50" t="s">
        <v>293</v>
      </c>
      <c r="H50" t="s">
        <v>102</v>
      </c>
      <c r="I50" s="77">
        <v>2604</v>
      </c>
      <c r="J50" s="77">
        <v>23980</v>
      </c>
      <c r="K50" s="77">
        <v>0</v>
      </c>
      <c r="L50" s="77">
        <v>624.43920000000003</v>
      </c>
      <c r="M50" s="78">
        <v>2.9999999999999997E-4</v>
      </c>
      <c r="N50" s="78">
        <f t="shared" si="0"/>
        <v>9.349882317816003E-3</v>
      </c>
      <c r="O50" s="78">
        <f>L50/'סכום נכסי הקרן'!$C$42</f>
        <v>2.2370371699260822E-3</v>
      </c>
    </row>
    <row r="51" spans="2:15">
      <c r="B51" t="s">
        <v>525</v>
      </c>
      <c r="C51" t="s">
        <v>526</v>
      </c>
      <c r="D51" t="s">
        <v>100</v>
      </c>
      <c r="E51" t="s">
        <v>123</v>
      </c>
      <c r="F51" t="s">
        <v>292</v>
      </c>
      <c r="G51" t="s">
        <v>293</v>
      </c>
      <c r="H51" t="s">
        <v>102</v>
      </c>
      <c r="I51" s="77">
        <v>760</v>
      </c>
      <c r="J51" s="77">
        <v>16950</v>
      </c>
      <c r="K51" s="77">
        <v>0</v>
      </c>
      <c r="L51" s="77">
        <v>128.82</v>
      </c>
      <c r="M51" s="78">
        <v>1E-4</v>
      </c>
      <c r="N51" s="78">
        <f t="shared" si="0"/>
        <v>1.9288536661072166E-3</v>
      </c>
      <c r="O51" s="78">
        <f>L51/'סכום נכסי הקרן'!$C$42</f>
        <v>4.6149429476861464E-4</v>
      </c>
    </row>
    <row r="52" spans="2:15">
      <c r="B52" t="s">
        <v>527</v>
      </c>
      <c r="C52" t="s">
        <v>528</v>
      </c>
      <c r="D52" t="s">
        <v>100</v>
      </c>
      <c r="E52" t="s">
        <v>123</v>
      </c>
      <c r="F52" t="s">
        <v>529</v>
      </c>
      <c r="G52" t="s">
        <v>530</v>
      </c>
      <c r="H52" t="s">
        <v>102</v>
      </c>
      <c r="I52" s="77">
        <v>5604</v>
      </c>
      <c r="J52" s="77">
        <v>9714</v>
      </c>
      <c r="K52" s="77">
        <v>0</v>
      </c>
      <c r="L52" s="77">
        <v>544.37256000000002</v>
      </c>
      <c r="M52" s="78">
        <v>2.0000000000000001E-4</v>
      </c>
      <c r="N52" s="78">
        <f t="shared" si="0"/>
        <v>8.1510247483633815E-3</v>
      </c>
      <c r="O52" s="78">
        <f>L52/'סכום נכסי הקרן'!$C$42</f>
        <v>1.9502005175328783E-3</v>
      </c>
    </row>
    <row r="53" spans="2:15">
      <c r="B53" t="s">
        <v>531</v>
      </c>
      <c r="C53" t="s">
        <v>532</v>
      </c>
      <c r="D53" t="s">
        <v>100</v>
      </c>
      <c r="E53" t="s">
        <v>123</v>
      </c>
      <c r="F53" t="s">
        <v>533</v>
      </c>
      <c r="G53" t="s">
        <v>530</v>
      </c>
      <c r="H53" t="s">
        <v>102</v>
      </c>
      <c r="I53" s="77">
        <v>6463</v>
      </c>
      <c r="J53" s="77">
        <v>16530</v>
      </c>
      <c r="K53" s="77">
        <v>0</v>
      </c>
      <c r="L53" s="77">
        <v>1068.3339000000001</v>
      </c>
      <c r="M53" s="78">
        <v>4.0000000000000002E-4</v>
      </c>
      <c r="N53" s="78">
        <f t="shared" si="0"/>
        <v>1.5996427260065369E-2</v>
      </c>
      <c r="O53" s="78">
        <f>L53/'סכום נכסי הקרן'!$C$42</f>
        <v>3.8272783710441216E-3</v>
      </c>
    </row>
    <row r="54" spans="2:15">
      <c r="B54" t="s">
        <v>534</v>
      </c>
      <c r="C54" t="s">
        <v>535</v>
      </c>
      <c r="D54" t="s">
        <v>100</v>
      </c>
      <c r="E54" t="s">
        <v>123</v>
      </c>
      <c r="F54" t="s">
        <v>536</v>
      </c>
      <c r="G54" t="s">
        <v>530</v>
      </c>
      <c r="H54" t="s">
        <v>102</v>
      </c>
      <c r="I54" s="77">
        <v>855</v>
      </c>
      <c r="J54" s="77">
        <v>30550</v>
      </c>
      <c r="K54" s="77">
        <v>0</v>
      </c>
      <c r="L54" s="77">
        <v>261.20249999999999</v>
      </c>
      <c r="M54" s="78">
        <v>1E-4</v>
      </c>
      <c r="N54" s="78">
        <f t="shared" si="0"/>
        <v>3.9110495243081063E-3</v>
      </c>
      <c r="O54" s="78">
        <f>L54/'סכום נכסי הקרן'!$C$42</f>
        <v>9.3575115299875068E-4</v>
      </c>
    </row>
    <row r="55" spans="2:15">
      <c r="B55" t="s">
        <v>537</v>
      </c>
      <c r="C55" t="s">
        <v>538</v>
      </c>
      <c r="D55" t="s">
        <v>100</v>
      </c>
      <c r="E55" t="s">
        <v>123</v>
      </c>
      <c r="F55" t="s">
        <v>539</v>
      </c>
      <c r="G55" t="s">
        <v>530</v>
      </c>
      <c r="H55" t="s">
        <v>102</v>
      </c>
      <c r="I55" s="77">
        <v>2510</v>
      </c>
      <c r="J55" s="77">
        <v>6565</v>
      </c>
      <c r="K55" s="77">
        <v>0</v>
      </c>
      <c r="L55" s="77">
        <v>164.78149999999999</v>
      </c>
      <c r="M55" s="78">
        <v>1E-4</v>
      </c>
      <c r="N55" s="78">
        <f t="shared" si="0"/>
        <v>2.4673140846269703E-3</v>
      </c>
      <c r="O55" s="78">
        <f>L55/'סכום נכסי הקרן'!$C$42</f>
        <v>5.9032543186938731E-4</v>
      </c>
    </row>
    <row r="56" spans="2:15">
      <c r="B56" t="s">
        <v>540</v>
      </c>
      <c r="C56" t="s">
        <v>541</v>
      </c>
      <c r="D56" t="s">
        <v>100</v>
      </c>
      <c r="E56" t="s">
        <v>123</v>
      </c>
      <c r="F56" t="s">
        <v>542</v>
      </c>
      <c r="G56" t="s">
        <v>530</v>
      </c>
      <c r="H56" t="s">
        <v>102</v>
      </c>
      <c r="I56" s="77">
        <v>2016</v>
      </c>
      <c r="J56" s="77">
        <v>21280</v>
      </c>
      <c r="K56" s="77">
        <v>0</v>
      </c>
      <c r="L56" s="77">
        <v>429.00479999999999</v>
      </c>
      <c r="M56" s="78">
        <v>1E-4</v>
      </c>
      <c r="N56" s="78">
        <f t="shared" si="0"/>
        <v>6.4235947931811305E-3</v>
      </c>
      <c r="O56" s="78">
        <f>L56/'סכום נכסי הקרן'!$C$42</f>
        <v>1.5368985221887173E-3</v>
      </c>
    </row>
    <row r="57" spans="2:15">
      <c r="B57" t="s">
        <v>543</v>
      </c>
      <c r="C57" t="s">
        <v>544</v>
      </c>
      <c r="D57" t="s">
        <v>100</v>
      </c>
      <c r="E57" t="s">
        <v>123</v>
      </c>
      <c r="F57" t="s">
        <v>545</v>
      </c>
      <c r="G57" t="s">
        <v>546</v>
      </c>
      <c r="H57" t="s">
        <v>102</v>
      </c>
      <c r="I57" s="77">
        <v>18728</v>
      </c>
      <c r="J57" s="77">
        <v>3650</v>
      </c>
      <c r="K57" s="77">
        <v>7.5941599999999996</v>
      </c>
      <c r="L57" s="77">
        <v>691.16615999999999</v>
      </c>
      <c r="M57" s="78">
        <v>2.9999999999999997E-4</v>
      </c>
      <c r="N57" s="78">
        <f t="shared" si="0"/>
        <v>1.0349001565015115E-2</v>
      </c>
      <c r="O57" s="78">
        <f>L57/'סכום נכסי הקרן'!$C$42</f>
        <v>2.4760847661631073E-3</v>
      </c>
    </row>
    <row r="58" spans="2:15">
      <c r="B58" t="s">
        <v>547</v>
      </c>
      <c r="C58" t="s">
        <v>548</v>
      </c>
      <c r="D58" t="s">
        <v>100</v>
      </c>
      <c r="E58" t="s">
        <v>123</v>
      </c>
      <c r="F58" t="s">
        <v>549</v>
      </c>
      <c r="G58" t="s">
        <v>550</v>
      </c>
      <c r="H58" t="s">
        <v>102</v>
      </c>
      <c r="I58" s="77">
        <v>1317</v>
      </c>
      <c r="J58" s="77">
        <v>26300</v>
      </c>
      <c r="K58" s="77">
        <v>0</v>
      </c>
      <c r="L58" s="77">
        <v>346.37099999999998</v>
      </c>
      <c r="M58" s="78">
        <v>2.0000000000000001E-4</v>
      </c>
      <c r="N58" s="78">
        <f t="shared" si="0"/>
        <v>5.186298503207753E-3</v>
      </c>
      <c r="O58" s="78">
        <f>L58/'סכום נכסי הקרן'!$C$42</f>
        <v>1.240865085959477E-3</v>
      </c>
    </row>
    <row r="59" spans="2:15">
      <c r="B59" t="s">
        <v>551</v>
      </c>
      <c r="C59" t="s">
        <v>552</v>
      </c>
      <c r="D59" t="s">
        <v>100</v>
      </c>
      <c r="E59" t="s">
        <v>123</v>
      </c>
      <c r="F59" t="s">
        <v>553</v>
      </c>
      <c r="G59" t="s">
        <v>554</v>
      </c>
      <c r="H59" t="s">
        <v>102</v>
      </c>
      <c r="I59" s="77">
        <v>23453</v>
      </c>
      <c r="J59" s="77">
        <v>1500</v>
      </c>
      <c r="K59" s="77">
        <v>0</v>
      </c>
      <c r="L59" s="77">
        <v>351.79500000000002</v>
      </c>
      <c r="M59" s="78">
        <v>1E-4</v>
      </c>
      <c r="N59" s="78">
        <f t="shared" si="0"/>
        <v>5.2675133944122682E-3</v>
      </c>
      <c r="O59" s="78">
        <f>L59/'סכום נכסי הקרן'!$C$42</f>
        <v>1.2602964246865766E-3</v>
      </c>
    </row>
    <row r="60" spans="2:15">
      <c r="B60" s="79" t="s">
        <v>555</v>
      </c>
      <c r="E60" s="16"/>
      <c r="F60" s="16"/>
      <c r="G60" s="16"/>
      <c r="I60" s="81">
        <v>2937507.64</v>
      </c>
      <c r="K60" s="81">
        <v>3.8853300000000002</v>
      </c>
      <c r="L60" s="81">
        <v>10597.18700996</v>
      </c>
      <c r="N60" s="80">
        <f t="shared" si="0"/>
        <v>0.15867429758255799</v>
      </c>
      <c r="O60" s="80">
        <f>L60/'סכום נכסי הקרן'!$C$42</f>
        <v>3.7964146450028061E-2</v>
      </c>
    </row>
    <row r="61" spans="2:15">
      <c r="B61" t="s">
        <v>556</v>
      </c>
      <c r="C61" t="s">
        <v>557</v>
      </c>
      <c r="D61" t="s">
        <v>100</v>
      </c>
      <c r="E61" t="s">
        <v>123</v>
      </c>
      <c r="F61" t="s">
        <v>558</v>
      </c>
      <c r="G61" t="s">
        <v>559</v>
      </c>
      <c r="H61" t="s">
        <v>102</v>
      </c>
      <c r="I61" s="77">
        <v>75760</v>
      </c>
      <c r="J61" s="77">
        <v>67.400000000000006</v>
      </c>
      <c r="K61" s="77">
        <v>0</v>
      </c>
      <c r="L61" s="77">
        <v>51.062240000000003</v>
      </c>
      <c r="M61" s="78">
        <v>8.9999999999999998E-4</v>
      </c>
      <c r="N61" s="78">
        <f t="shared" si="0"/>
        <v>7.6456752696511853E-4</v>
      </c>
      <c r="O61" s="78">
        <f>L61/'סכום נכסי הקרן'!$C$42</f>
        <v>1.8292914483857901E-4</v>
      </c>
    </row>
    <row r="62" spans="2:15">
      <c r="B62" t="s">
        <v>560</v>
      </c>
      <c r="C62" t="s">
        <v>561</v>
      </c>
      <c r="D62" t="s">
        <v>100</v>
      </c>
      <c r="E62" t="s">
        <v>123</v>
      </c>
      <c r="F62" t="s">
        <v>562</v>
      </c>
      <c r="G62" t="s">
        <v>559</v>
      </c>
      <c r="H62" t="s">
        <v>102</v>
      </c>
      <c r="I62" s="77">
        <v>3598</v>
      </c>
      <c r="J62" s="77">
        <v>2374</v>
      </c>
      <c r="K62" s="77">
        <v>0</v>
      </c>
      <c r="L62" s="77">
        <v>85.416520000000006</v>
      </c>
      <c r="M62" s="78">
        <v>6.9999999999999999E-4</v>
      </c>
      <c r="N62" s="78">
        <f t="shared" si="0"/>
        <v>1.2789626435966497E-3</v>
      </c>
      <c r="O62" s="78">
        <f>L62/'סכום נכסי הקרן'!$C$42</f>
        <v>3.0600245815082494E-4</v>
      </c>
    </row>
    <row r="63" spans="2:15">
      <c r="B63" t="s">
        <v>563</v>
      </c>
      <c r="C63" t="s">
        <v>564</v>
      </c>
      <c r="D63" t="s">
        <v>100</v>
      </c>
      <c r="E63" t="s">
        <v>123</v>
      </c>
      <c r="F63" t="s">
        <v>565</v>
      </c>
      <c r="G63" t="s">
        <v>559</v>
      </c>
      <c r="H63" t="s">
        <v>102</v>
      </c>
      <c r="I63" s="77">
        <v>120158</v>
      </c>
      <c r="J63" s="77">
        <v>1160</v>
      </c>
      <c r="K63" s="77">
        <v>0</v>
      </c>
      <c r="L63" s="77">
        <v>1393.8327999999999</v>
      </c>
      <c r="M63" s="78">
        <v>1.5E-3</v>
      </c>
      <c r="N63" s="78">
        <f t="shared" si="0"/>
        <v>2.0870202656578844E-2</v>
      </c>
      <c r="O63" s="78">
        <f>L63/'סכום נכסי הקרן'!$C$42</f>
        <v>4.9933697023859915E-3</v>
      </c>
    </row>
    <row r="64" spans="2:15">
      <c r="B64" t="s">
        <v>566</v>
      </c>
      <c r="C64" t="s">
        <v>567</v>
      </c>
      <c r="D64" t="s">
        <v>100</v>
      </c>
      <c r="E64" t="s">
        <v>123</v>
      </c>
      <c r="F64" t="s">
        <v>568</v>
      </c>
      <c r="G64" t="s">
        <v>303</v>
      </c>
      <c r="H64" t="s">
        <v>102</v>
      </c>
      <c r="I64" s="77">
        <v>48274.44</v>
      </c>
      <c r="J64" s="77">
        <v>633.9</v>
      </c>
      <c r="K64" s="77">
        <v>0</v>
      </c>
      <c r="L64" s="77">
        <v>306.01167515999998</v>
      </c>
      <c r="M64" s="78">
        <v>1.6000000000000001E-3</v>
      </c>
      <c r="N64" s="78">
        <f t="shared" si="0"/>
        <v>4.5819883675203904E-3</v>
      </c>
      <c r="O64" s="78">
        <f>L64/'סכום נכסי הקרן'!$C$42</f>
        <v>1.0962788559146608E-3</v>
      </c>
    </row>
    <row r="65" spans="2:15">
      <c r="B65" t="s">
        <v>569</v>
      </c>
      <c r="C65" t="s">
        <v>570</v>
      </c>
      <c r="D65" t="s">
        <v>100</v>
      </c>
      <c r="E65" t="s">
        <v>123</v>
      </c>
      <c r="F65" t="s">
        <v>571</v>
      </c>
      <c r="G65" t="s">
        <v>431</v>
      </c>
      <c r="H65" t="s">
        <v>102</v>
      </c>
      <c r="I65" s="77">
        <v>9500</v>
      </c>
      <c r="J65" s="77">
        <v>1498</v>
      </c>
      <c r="K65" s="77">
        <v>0</v>
      </c>
      <c r="L65" s="77">
        <v>142.31</v>
      </c>
      <c r="M65" s="78">
        <v>2.0000000000000001E-4</v>
      </c>
      <c r="N65" s="78">
        <f t="shared" si="0"/>
        <v>2.1308427668352585E-3</v>
      </c>
      <c r="O65" s="78">
        <f>L65/'סכום נכסי הקרן'!$C$42</f>
        <v>5.0982186840957573E-4</v>
      </c>
    </row>
    <row r="66" spans="2:15">
      <c r="B66" t="s">
        <v>572</v>
      </c>
      <c r="C66" t="s">
        <v>573</v>
      </c>
      <c r="D66" t="s">
        <v>100</v>
      </c>
      <c r="E66" t="s">
        <v>123</v>
      </c>
      <c r="F66" t="s">
        <v>375</v>
      </c>
      <c r="G66" t="s">
        <v>299</v>
      </c>
      <c r="H66" t="s">
        <v>102</v>
      </c>
      <c r="I66" s="77">
        <v>7735</v>
      </c>
      <c r="J66" s="77">
        <v>649.70000000000005</v>
      </c>
      <c r="K66" s="77">
        <v>0</v>
      </c>
      <c r="L66" s="77">
        <v>50.254294999999999</v>
      </c>
      <c r="M66" s="78">
        <v>2.0000000000000001E-4</v>
      </c>
      <c r="N66" s="78">
        <f t="shared" si="0"/>
        <v>7.5246996699568055E-4</v>
      </c>
      <c r="O66" s="78">
        <f>L66/'סכום נכסי הקרן'!$C$42</f>
        <v>1.8003470291972455E-4</v>
      </c>
    </row>
    <row r="67" spans="2:15">
      <c r="B67" t="s">
        <v>574</v>
      </c>
      <c r="C67" t="s">
        <v>575</v>
      </c>
      <c r="D67" t="s">
        <v>100</v>
      </c>
      <c r="E67" t="s">
        <v>123</v>
      </c>
      <c r="F67" t="s">
        <v>576</v>
      </c>
      <c r="G67" t="s">
        <v>299</v>
      </c>
      <c r="H67" t="s">
        <v>102</v>
      </c>
      <c r="I67" s="77">
        <v>11754</v>
      </c>
      <c r="J67" s="77">
        <v>145.80000000000001</v>
      </c>
      <c r="K67" s="77">
        <v>0</v>
      </c>
      <c r="L67" s="77">
        <v>17.137332000000001</v>
      </c>
      <c r="M67" s="78">
        <v>0</v>
      </c>
      <c r="N67" s="78">
        <f t="shared" si="0"/>
        <v>2.5660150330303154E-4</v>
      </c>
      <c r="O67" s="78">
        <f>L67/'סכום נכסי הקרן'!$C$42</f>
        <v>6.139404553295771E-5</v>
      </c>
    </row>
    <row r="68" spans="2:15">
      <c r="B68" t="s">
        <v>577</v>
      </c>
      <c r="C68" t="s">
        <v>578</v>
      </c>
      <c r="D68" t="s">
        <v>100</v>
      </c>
      <c r="E68" t="s">
        <v>123</v>
      </c>
      <c r="F68" t="s">
        <v>579</v>
      </c>
      <c r="G68" t="s">
        <v>392</v>
      </c>
      <c r="H68" t="s">
        <v>102</v>
      </c>
      <c r="I68" s="77">
        <v>8000</v>
      </c>
      <c r="J68" s="77">
        <v>9584</v>
      </c>
      <c r="K68" s="77">
        <v>0</v>
      </c>
      <c r="L68" s="77">
        <v>766.72</v>
      </c>
      <c r="M68" s="78">
        <v>2E-3</v>
      </c>
      <c r="N68" s="78">
        <f t="shared" si="0"/>
        <v>1.148028786584168E-2</v>
      </c>
      <c r="O68" s="78">
        <f>L68/'סכום נכסי הקרן'!$C$42</f>
        <v>2.7467544300961979E-3</v>
      </c>
    </row>
    <row r="69" spans="2:15">
      <c r="B69" t="s">
        <v>580</v>
      </c>
      <c r="C69" t="s">
        <v>581</v>
      </c>
      <c r="D69" t="s">
        <v>100</v>
      </c>
      <c r="E69" t="s">
        <v>123</v>
      </c>
      <c r="F69" t="s">
        <v>582</v>
      </c>
      <c r="G69" t="s">
        <v>583</v>
      </c>
      <c r="H69" t="s">
        <v>102</v>
      </c>
      <c r="I69" s="77">
        <v>32944.199999999997</v>
      </c>
      <c r="J69" s="77">
        <v>178.4</v>
      </c>
      <c r="K69" s="77">
        <v>0</v>
      </c>
      <c r="L69" s="77">
        <v>58.772452800000003</v>
      </c>
      <c r="M69" s="78">
        <v>2.3999999999999998E-3</v>
      </c>
      <c r="N69" s="78">
        <f t="shared" si="0"/>
        <v>8.8001444689794566E-4</v>
      </c>
      <c r="O69" s="78">
        <f>L69/'סכום נכסי הקרן'!$C$42</f>
        <v>2.1055078137523439E-4</v>
      </c>
    </row>
    <row r="70" spans="2:15">
      <c r="B70" t="s">
        <v>584</v>
      </c>
      <c r="C70" t="s">
        <v>585</v>
      </c>
      <c r="D70" t="s">
        <v>100</v>
      </c>
      <c r="E70" t="s">
        <v>123</v>
      </c>
      <c r="F70" t="s">
        <v>586</v>
      </c>
      <c r="G70" t="s">
        <v>583</v>
      </c>
      <c r="H70" t="s">
        <v>102</v>
      </c>
      <c r="I70" s="77">
        <v>674082</v>
      </c>
      <c r="J70" s="77">
        <v>38</v>
      </c>
      <c r="K70" s="77">
        <v>0</v>
      </c>
      <c r="L70" s="77">
        <v>256.15116</v>
      </c>
      <c r="M70" s="78">
        <v>1.9300000000000001E-2</v>
      </c>
      <c r="N70" s="78">
        <f t="shared" si="0"/>
        <v>3.8354145632946458E-3</v>
      </c>
      <c r="O70" s="78">
        <f>L70/'סכום נכסי הקרן'!$C$42</f>
        <v>9.1765485901539024E-4</v>
      </c>
    </row>
    <row r="71" spans="2:15">
      <c r="B71" t="s">
        <v>587</v>
      </c>
      <c r="C71" t="s">
        <v>588</v>
      </c>
      <c r="D71" t="s">
        <v>100</v>
      </c>
      <c r="E71" t="s">
        <v>123</v>
      </c>
      <c r="F71" t="s">
        <v>589</v>
      </c>
      <c r="G71" t="s">
        <v>336</v>
      </c>
      <c r="H71" t="s">
        <v>102</v>
      </c>
      <c r="I71" s="77">
        <v>1680</v>
      </c>
      <c r="J71" s="77">
        <v>20400</v>
      </c>
      <c r="K71" s="77">
        <v>0</v>
      </c>
      <c r="L71" s="77">
        <v>342.72</v>
      </c>
      <c r="M71" s="78">
        <v>1E-4</v>
      </c>
      <c r="N71" s="78">
        <f t="shared" si="0"/>
        <v>5.1316311787631217E-3</v>
      </c>
      <c r="O71" s="78">
        <f>L71/'סכום נכסי הקרן'!$C$42</f>
        <v>1.2277854735530168E-3</v>
      </c>
    </row>
    <row r="72" spans="2:15">
      <c r="B72" t="s">
        <v>590</v>
      </c>
      <c r="C72" t="s">
        <v>591</v>
      </c>
      <c r="D72" t="s">
        <v>100</v>
      </c>
      <c r="E72" t="s">
        <v>123</v>
      </c>
      <c r="F72" t="s">
        <v>592</v>
      </c>
      <c r="G72" t="s">
        <v>593</v>
      </c>
      <c r="H72" t="s">
        <v>102</v>
      </c>
      <c r="I72" s="77">
        <v>22682</v>
      </c>
      <c r="J72" s="77">
        <v>1089</v>
      </c>
      <c r="K72" s="77">
        <v>0</v>
      </c>
      <c r="L72" s="77">
        <v>247.00698</v>
      </c>
      <c r="M72" s="78">
        <v>8.0000000000000004E-4</v>
      </c>
      <c r="N72" s="78">
        <f t="shared" si="0"/>
        <v>3.6984964984247163E-3</v>
      </c>
      <c r="O72" s="78">
        <f>L72/'סכום נכסי הקרן'!$C$42</f>
        <v>8.8489607233368497E-4</v>
      </c>
    </row>
    <row r="73" spans="2:15">
      <c r="B73" t="s">
        <v>594</v>
      </c>
      <c r="C73" t="s">
        <v>595</v>
      </c>
      <c r="D73" t="s">
        <v>100</v>
      </c>
      <c r="E73" t="s">
        <v>123</v>
      </c>
      <c r="F73" t="s">
        <v>596</v>
      </c>
      <c r="G73" t="s">
        <v>593</v>
      </c>
      <c r="H73" t="s">
        <v>102</v>
      </c>
      <c r="I73" s="77">
        <v>140700</v>
      </c>
      <c r="J73" s="77">
        <v>16.399999999999999</v>
      </c>
      <c r="K73" s="77">
        <v>0</v>
      </c>
      <c r="L73" s="77">
        <v>23.0748</v>
      </c>
      <c r="M73" s="78">
        <v>1.4E-3</v>
      </c>
      <c r="N73" s="78">
        <f t="shared" si="0"/>
        <v>3.4550467764858563E-4</v>
      </c>
      <c r="O73" s="78">
        <f>L73/'סכום נכסי הקרן'!$C$42</f>
        <v>8.2664869996326886E-5</v>
      </c>
    </row>
    <row r="74" spans="2:15">
      <c r="B74" t="s">
        <v>597</v>
      </c>
      <c r="C74" t="s">
        <v>598</v>
      </c>
      <c r="D74" t="s">
        <v>100</v>
      </c>
      <c r="E74" t="s">
        <v>123</v>
      </c>
      <c r="F74" t="s">
        <v>599</v>
      </c>
      <c r="G74" t="s">
        <v>600</v>
      </c>
      <c r="H74" t="s">
        <v>102</v>
      </c>
      <c r="I74" s="77">
        <v>2846</v>
      </c>
      <c r="J74" s="77">
        <v>7273</v>
      </c>
      <c r="K74" s="77">
        <v>0</v>
      </c>
      <c r="L74" s="77">
        <v>206.98957999999999</v>
      </c>
      <c r="M74" s="78">
        <v>0</v>
      </c>
      <c r="N74" s="78">
        <f t="shared" si="0"/>
        <v>3.0993060877891089E-3</v>
      </c>
      <c r="O74" s="78">
        <f>L74/'סכום נכסי הקרן'!$C$42</f>
        <v>7.4153477912243233E-4</v>
      </c>
    </row>
    <row r="75" spans="2:15">
      <c r="B75" t="s">
        <v>601</v>
      </c>
      <c r="C75" t="s">
        <v>602</v>
      </c>
      <c r="D75" t="s">
        <v>100</v>
      </c>
      <c r="E75" t="s">
        <v>123</v>
      </c>
      <c r="F75" t="s">
        <v>603</v>
      </c>
      <c r="G75" t="s">
        <v>506</v>
      </c>
      <c r="H75" t="s">
        <v>102</v>
      </c>
      <c r="I75" s="77">
        <v>70539</v>
      </c>
      <c r="J75" s="77">
        <v>221.9</v>
      </c>
      <c r="K75" s="77">
        <v>0</v>
      </c>
      <c r="L75" s="77">
        <v>156.52604099999999</v>
      </c>
      <c r="M75" s="78">
        <v>5.0000000000000001E-4</v>
      </c>
      <c r="N75" s="78">
        <f t="shared" si="0"/>
        <v>2.3437030587183552E-3</v>
      </c>
      <c r="O75" s="78">
        <f>L75/'סכום נכסי הקרן'!$C$42</f>
        <v>5.6075046502265379E-4</v>
      </c>
    </row>
    <row r="76" spans="2:15">
      <c r="B76" t="s">
        <v>604</v>
      </c>
      <c r="C76" t="s">
        <v>605</v>
      </c>
      <c r="D76" t="s">
        <v>100</v>
      </c>
      <c r="E76" t="s">
        <v>123</v>
      </c>
      <c r="F76" t="s">
        <v>606</v>
      </c>
      <c r="G76" t="s">
        <v>506</v>
      </c>
      <c r="H76" t="s">
        <v>102</v>
      </c>
      <c r="I76" s="77">
        <v>2000</v>
      </c>
      <c r="J76" s="77">
        <v>36600</v>
      </c>
      <c r="K76" s="77">
        <v>0</v>
      </c>
      <c r="L76" s="77">
        <v>732</v>
      </c>
      <c r="M76" s="78">
        <v>1.6000000000000001E-3</v>
      </c>
      <c r="N76" s="78">
        <f t="shared" ref="N76:N116" si="1">L76/$L$11</f>
        <v>1.0960416733352605E-2</v>
      </c>
      <c r="O76" s="78">
        <f>L76/'סכום נכסי הקרן'!$C$42</f>
        <v>2.6223709344094545E-3</v>
      </c>
    </row>
    <row r="77" spans="2:15">
      <c r="B77" t="s">
        <v>607</v>
      </c>
      <c r="C77" t="s">
        <v>608</v>
      </c>
      <c r="D77" t="s">
        <v>100</v>
      </c>
      <c r="E77" t="s">
        <v>123</v>
      </c>
      <c r="F77" t="s">
        <v>609</v>
      </c>
      <c r="G77" t="s">
        <v>610</v>
      </c>
      <c r="H77" t="s">
        <v>102</v>
      </c>
      <c r="I77" s="77">
        <v>7341</v>
      </c>
      <c r="J77" s="77">
        <v>7908</v>
      </c>
      <c r="K77" s="77">
        <v>0</v>
      </c>
      <c r="L77" s="77">
        <v>580.52628000000004</v>
      </c>
      <c r="M77" s="78">
        <v>8.0000000000000004E-4</v>
      </c>
      <c r="N77" s="78">
        <f t="shared" si="1"/>
        <v>8.6923633244029245E-3</v>
      </c>
      <c r="O77" s="78">
        <f>L77/'סכום נכסי הקרן'!$C$42</f>
        <v>2.0797202777771101E-3</v>
      </c>
    </row>
    <row r="78" spans="2:15">
      <c r="B78" t="s">
        <v>611</v>
      </c>
      <c r="C78" t="s">
        <v>612</v>
      </c>
      <c r="D78" t="s">
        <v>100</v>
      </c>
      <c r="E78" t="s">
        <v>123</v>
      </c>
      <c r="F78" t="s">
        <v>613</v>
      </c>
      <c r="G78" t="s">
        <v>610</v>
      </c>
      <c r="H78" t="s">
        <v>102</v>
      </c>
      <c r="I78" s="77">
        <v>53660</v>
      </c>
      <c r="J78" s="77">
        <v>1743</v>
      </c>
      <c r="K78" s="77">
        <v>0</v>
      </c>
      <c r="L78" s="77">
        <v>935.29380000000003</v>
      </c>
      <c r="M78" s="78">
        <v>1.5E-3</v>
      </c>
      <c r="N78" s="78">
        <f t="shared" si="1"/>
        <v>1.4004384994700745E-2</v>
      </c>
      <c r="O78" s="78">
        <f>L78/'סכום נכסי הקרן'!$C$42</f>
        <v>3.3506656779417618E-3</v>
      </c>
    </row>
    <row r="79" spans="2:15">
      <c r="B79" t="s">
        <v>614</v>
      </c>
      <c r="C79" t="s">
        <v>615</v>
      </c>
      <c r="D79" t="s">
        <v>100</v>
      </c>
      <c r="E79" t="s">
        <v>123</v>
      </c>
      <c r="F79" t="s">
        <v>616</v>
      </c>
      <c r="G79" t="s">
        <v>293</v>
      </c>
      <c r="H79" t="s">
        <v>102</v>
      </c>
      <c r="I79" s="77">
        <v>13995</v>
      </c>
      <c r="J79" s="77">
        <v>1017</v>
      </c>
      <c r="K79" s="77">
        <v>0</v>
      </c>
      <c r="L79" s="77">
        <v>142.32915</v>
      </c>
      <c r="M79" s="78">
        <v>2.0000000000000001E-4</v>
      </c>
      <c r="N79" s="78">
        <f t="shared" si="1"/>
        <v>2.1311295045134604E-3</v>
      </c>
      <c r="O79" s="78">
        <f>L79/'סכום נכסי הקרן'!$C$42</f>
        <v>5.0989047278579699E-4</v>
      </c>
    </row>
    <row r="80" spans="2:15">
      <c r="B80" t="s">
        <v>617</v>
      </c>
      <c r="C80" t="s">
        <v>618</v>
      </c>
      <c r="D80" t="s">
        <v>100</v>
      </c>
      <c r="E80" t="s">
        <v>123</v>
      </c>
      <c r="F80" t="s">
        <v>619</v>
      </c>
      <c r="G80" t="s">
        <v>293</v>
      </c>
      <c r="H80" t="s">
        <v>102</v>
      </c>
      <c r="I80" s="77">
        <v>542123</v>
      </c>
      <c r="J80" s="77">
        <v>233</v>
      </c>
      <c r="K80" s="77">
        <v>0</v>
      </c>
      <c r="L80" s="77">
        <v>1263.1465900000001</v>
      </c>
      <c r="M80" s="78">
        <v>3.7000000000000002E-3</v>
      </c>
      <c r="N80" s="78">
        <f t="shared" si="1"/>
        <v>1.8913405767367875E-2</v>
      </c>
      <c r="O80" s="78">
        <f>L80/'סכום נכסי הקרן'!$C$42</f>
        <v>4.525189758899476E-3</v>
      </c>
    </row>
    <row r="81" spans="2:15">
      <c r="B81" t="s">
        <v>620</v>
      </c>
      <c r="C81" t="s">
        <v>621</v>
      </c>
      <c r="D81" t="s">
        <v>100</v>
      </c>
      <c r="E81" t="s">
        <v>123</v>
      </c>
      <c r="F81" t="s">
        <v>622</v>
      </c>
      <c r="G81" t="s">
        <v>623</v>
      </c>
      <c r="H81" t="s">
        <v>102</v>
      </c>
      <c r="I81" s="77">
        <v>967</v>
      </c>
      <c r="J81" s="77">
        <v>1055</v>
      </c>
      <c r="K81" s="77">
        <v>0</v>
      </c>
      <c r="L81" s="77">
        <v>10.20185</v>
      </c>
      <c r="M81" s="78">
        <v>4.0000000000000002E-4</v>
      </c>
      <c r="N81" s="78">
        <f t="shared" si="1"/>
        <v>1.5275481892234054E-4</v>
      </c>
      <c r="O81" s="78">
        <f>L81/'סכום נכסי הקרן'!$C$42</f>
        <v>3.6547861908750129E-5</v>
      </c>
    </row>
    <row r="82" spans="2:15">
      <c r="B82" t="s">
        <v>624</v>
      </c>
      <c r="C82" t="s">
        <v>625</v>
      </c>
      <c r="D82" t="s">
        <v>100</v>
      </c>
      <c r="E82" t="s">
        <v>123</v>
      </c>
      <c r="F82" t="s">
        <v>626</v>
      </c>
      <c r="G82" t="s">
        <v>125</v>
      </c>
      <c r="H82" t="s">
        <v>102</v>
      </c>
      <c r="I82" s="77">
        <v>43375</v>
      </c>
      <c r="J82" s="77">
        <v>102.5</v>
      </c>
      <c r="K82" s="77">
        <v>0</v>
      </c>
      <c r="L82" s="77">
        <v>44.459375000000001</v>
      </c>
      <c r="M82" s="78">
        <v>5.9999999999999995E-4</v>
      </c>
      <c r="N82" s="78">
        <f t="shared" si="1"/>
        <v>6.6570119904972472E-4</v>
      </c>
      <c r="O82" s="78">
        <f>L82/'סכום נכסי הקרן'!$C$42</f>
        <v>1.5927455295356604E-4</v>
      </c>
    </row>
    <row r="83" spans="2:15">
      <c r="B83" t="s">
        <v>627</v>
      </c>
      <c r="C83" t="s">
        <v>628</v>
      </c>
      <c r="D83" t="s">
        <v>100</v>
      </c>
      <c r="E83" t="s">
        <v>123</v>
      </c>
      <c r="F83" t="s">
        <v>629</v>
      </c>
      <c r="G83" t="s">
        <v>630</v>
      </c>
      <c r="H83" t="s">
        <v>102</v>
      </c>
      <c r="I83" s="77">
        <v>59700</v>
      </c>
      <c r="J83" s="77">
        <v>654.6</v>
      </c>
      <c r="K83" s="77">
        <v>0</v>
      </c>
      <c r="L83" s="77">
        <v>390.7962</v>
      </c>
      <c r="M83" s="78">
        <v>2.7000000000000001E-3</v>
      </c>
      <c r="N83" s="78">
        <f t="shared" si="1"/>
        <v>5.8514879915445512E-3</v>
      </c>
      <c r="O83" s="78">
        <f>L83/'סכום נכסי הקרן'!$C$42</f>
        <v>1.4000172078656612E-3</v>
      </c>
    </row>
    <row r="84" spans="2:15">
      <c r="B84" t="s">
        <v>631</v>
      </c>
      <c r="C84" t="s">
        <v>632</v>
      </c>
      <c r="D84" t="s">
        <v>100</v>
      </c>
      <c r="E84" t="s">
        <v>123</v>
      </c>
      <c r="F84" t="s">
        <v>633</v>
      </c>
      <c r="G84" t="s">
        <v>530</v>
      </c>
      <c r="H84" t="s">
        <v>102</v>
      </c>
      <c r="I84" s="77">
        <v>66080</v>
      </c>
      <c r="J84" s="77">
        <v>353.6</v>
      </c>
      <c r="K84" s="77">
        <v>0</v>
      </c>
      <c r="L84" s="77">
        <v>233.65888000000001</v>
      </c>
      <c r="M84" s="78">
        <v>5.0000000000000001E-4</v>
      </c>
      <c r="N84" s="78">
        <f t="shared" si="1"/>
        <v>3.4986321014322795E-3</v>
      </c>
      <c r="O84" s="78">
        <f>L84/'סכום נכסי הקרן'!$C$42</f>
        <v>8.3707685174681237E-4</v>
      </c>
    </row>
    <row r="85" spans="2:15">
      <c r="B85" t="s">
        <v>634</v>
      </c>
      <c r="C85" t="s">
        <v>635</v>
      </c>
      <c r="D85" t="s">
        <v>100</v>
      </c>
      <c r="E85" t="s">
        <v>123</v>
      </c>
      <c r="F85" t="s">
        <v>636</v>
      </c>
      <c r="G85" t="s">
        <v>530</v>
      </c>
      <c r="H85" t="s">
        <v>102</v>
      </c>
      <c r="I85" s="77">
        <v>26832</v>
      </c>
      <c r="J85" s="77">
        <v>1373</v>
      </c>
      <c r="K85" s="77">
        <v>0</v>
      </c>
      <c r="L85" s="77">
        <v>368.40336000000002</v>
      </c>
      <c r="M85" s="78">
        <v>1.1000000000000001E-3</v>
      </c>
      <c r="N85" s="78">
        <f t="shared" si="1"/>
        <v>5.5161944693542684E-3</v>
      </c>
      <c r="O85" s="78">
        <f>L85/'סכום נכסי הקרן'!$C$42</f>
        <v>1.3197954418070802E-3</v>
      </c>
    </row>
    <row r="86" spans="2:15">
      <c r="B86" t="s">
        <v>637</v>
      </c>
      <c r="C86" t="s">
        <v>638</v>
      </c>
      <c r="D86" t="s">
        <v>100</v>
      </c>
      <c r="E86" t="s">
        <v>123</v>
      </c>
      <c r="F86" t="s">
        <v>639</v>
      </c>
      <c r="G86" t="s">
        <v>550</v>
      </c>
      <c r="H86" t="s">
        <v>102</v>
      </c>
      <c r="I86" s="77">
        <v>21738</v>
      </c>
      <c r="J86" s="77">
        <v>1735</v>
      </c>
      <c r="K86" s="77">
        <v>3.8853300000000002</v>
      </c>
      <c r="L86" s="77">
        <v>381.03962999999999</v>
      </c>
      <c r="M86" s="78">
        <v>1E-3</v>
      </c>
      <c r="N86" s="78">
        <f t="shared" si="1"/>
        <v>5.705400460003395E-3</v>
      </c>
      <c r="O86" s="78">
        <f>L86/'סכום נכסי הקרן'!$C$42</f>
        <v>1.3650645499591978E-3</v>
      </c>
    </row>
    <row r="87" spans="2:15">
      <c r="B87" t="s">
        <v>640</v>
      </c>
      <c r="C87" t="s">
        <v>641</v>
      </c>
      <c r="D87" t="s">
        <v>100</v>
      </c>
      <c r="E87" t="s">
        <v>123</v>
      </c>
      <c r="F87" t="s">
        <v>642</v>
      </c>
      <c r="G87" t="s">
        <v>554</v>
      </c>
      <c r="H87" t="s">
        <v>102</v>
      </c>
      <c r="I87" s="77">
        <v>441204</v>
      </c>
      <c r="J87" s="77">
        <v>58.8</v>
      </c>
      <c r="K87" s="77">
        <v>0</v>
      </c>
      <c r="L87" s="77">
        <v>259.427952</v>
      </c>
      <c r="M87" s="78">
        <v>3.7000000000000002E-3</v>
      </c>
      <c r="N87" s="78">
        <f t="shared" si="1"/>
        <v>3.8844787789620171E-3</v>
      </c>
      <c r="O87" s="78">
        <f>L87/'סכום נכסי הקרן'!$C$42</f>
        <v>9.2939388100843053E-4</v>
      </c>
    </row>
    <row r="88" spans="2:15">
      <c r="B88" t="s">
        <v>643</v>
      </c>
      <c r="C88" t="s">
        <v>644</v>
      </c>
      <c r="D88" t="s">
        <v>100</v>
      </c>
      <c r="E88" t="s">
        <v>123</v>
      </c>
      <c r="F88" t="s">
        <v>645</v>
      </c>
      <c r="G88" t="s">
        <v>129</v>
      </c>
      <c r="H88" t="s">
        <v>102</v>
      </c>
      <c r="I88" s="77">
        <v>49643</v>
      </c>
      <c r="J88" s="77">
        <v>109.9</v>
      </c>
      <c r="K88" s="77">
        <v>0</v>
      </c>
      <c r="L88" s="77">
        <v>54.557656999999999</v>
      </c>
      <c r="M88" s="78">
        <v>3.0000000000000001E-3</v>
      </c>
      <c r="N88" s="78">
        <f t="shared" si="1"/>
        <v>8.1690526873676487E-4</v>
      </c>
      <c r="O88" s="78">
        <f>L88/'סכום נכסי הקרן'!$C$42</f>
        <v>1.9545138519983676E-4</v>
      </c>
    </row>
    <row r="89" spans="2:15">
      <c r="B89" t="s">
        <v>646</v>
      </c>
      <c r="C89" t="s">
        <v>647</v>
      </c>
      <c r="D89" t="s">
        <v>100</v>
      </c>
      <c r="E89" t="s">
        <v>123</v>
      </c>
      <c r="F89" t="s">
        <v>648</v>
      </c>
      <c r="G89" t="s">
        <v>129</v>
      </c>
      <c r="H89" t="s">
        <v>102</v>
      </c>
      <c r="I89" s="77">
        <v>29500</v>
      </c>
      <c r="J89" s="77">
        <v>371.6</v>
      </c>
      <c r="K89" s="77">
        <v>0</v>
      </c>
      <c r="L89" s="77">
        <v>109.622</v>
      </c>
      <c r="M89" s="78">
        <v>2.3E-3</v>
      </c>
      <c r="N89" s="78">
        <f t="shared" si="1"/>
        <v>1.6413972720540702E-3</v>
      </c>
      <c r="O89" s="78">
        <f>L89/'סכום נכסי הקרן'!$C$42</f>
        <v>3.9271795979758635E-4</v>
      </c>
    </row>
    <row r="90" spans="2:15">
      <c r="B90" t="s">
        <v>649</v>
      </c>
      <c r="C90" t="s">
        <v>650</v>
      </c>
      <c r="D90" t="s">
        <v>100</v>
      </c>
      <c r="E90" t="s">
        <v>123</v>
      </c>
      <c r="F90" t="s">
        <v>651</v>
      </c>
      <c r="G90" t="s">
        <v>129</v>
      </c>
      <c r="H90" t="s">
        <v>102</v>
      </c>
      <c r="I90" s="77">
        <v>30646</v>
      </c>
      <c r="J90" s="77">
        <v>85</v>
      </c>
      <c r="K90" s="77">
        <v>0</v>
      </c>
      <c r="L90" s="77">
        <v>26.049099999999999</v>
      </c>
      <c r="M90" s="78">
        <v>1.6000000000000001E-3</v>
      </c>
      <c r="N90" s="78">
        <f t="shared" si="1"/>
        <v>3.9003960591362755E-4</v>
      </c>
      <c r="O90" s="78">
        <f>L90/'סכום נכסי הקרן'!$C$42</f>
        <v>9.3320222278040057E-5</v>
      </c>
    </row>
    <row r="91" spans="2:15">
      <c r="B91" t="s">
        <v>652</v>
      </c>
      <c r="C91" t="s">
        <v>653</v>
      </c>
      <c r="D91" t="s">
        <v>100</v>
      </c>
      <c r="E91" t="s">
        <v>123</v>
      </c>
      <c r="F91" t="s">
        <v>654</v>
      </c>
      <c r="G91" t="s">
        <v>129</v>
      </c>
      <c r="H91" t="s">
        <v>102</v>
      </c>
      <c r="I91" s="77">
        <v>1</v>
      </c>
      <c r="J91" s="77">
        <v>3581</v>
      </c>
      <c r="K91" s="77">
        <v>0</v>
      </c>
      <c r="L91" s="77">
        <v>3.5810000000000002E-2</v>
      </c>
      <c r="M91" s="78">
        <v>0</v>
      </c>
      <c r="N91" s="78">
        <f t="shared" si="1"/>
        <v>5.3619197161387542E-7</v>
      </c>
      <c r="O91" s="78">
        <f>L91/'סכום נכסי הקרן'!$C$42</f>
        <v>1.2828839229672481E-7</v>
      </c>
    </row>
    <row r="92" spans="2:15">
      <c r="B92" t="s">
        <v>655</v>
      </c>
      <c r="C92" t="s">
        <v>656</v>
      </c>
      <c r="D92" t="s">
        <v>100</v>
      </c>
      <c r="E92" t="s">
        <v>123</v>
      </c>
      <c r="F92" t="s">
        <v>657</v>
      </c>
      <c r="G92" t="s">
        <v>129</v>
      </c>
      <c r="H92" t="s">
        <v>102</v>
      </c>
      <c r="I92" s="77">
        <v>88450</v>
      </c>
      <c r="J92" s="77">
        <v>563</v>
      </c>
      <c r="K92" s="77">
        <v>0</v>
      </c>
      <c r="L92" s="77">
        <v>497.9735</v>
      </c>
      <c r="M92" s="78">
        <v>6.3E-3</v>
      </c>
      <c r="N92" s="78">
        <f t="shared" si="1"/>
        <v>7.4562801668936664E-3</v>
      </c>
      <c r="O92" s="78">
        <f>L92/'סכום נכסי הקרן'!$C$42</f>
        <v>1.7839770935876317E-3</v>
      </c>
    </row>
    <row r="93" spans="2:15">
      <c r="B93" t="s">
        <v>658</v>
      </c>
      <c r="C93" t="s">
        <v>659</v>
      </c>
      <c r="D93" t="s">
        <v>100</v>
      </c>
      <c r="E93" t="s">
        <v>123</v>
      </c>
      <c r="F93" t="s">
        <v>660</v>
      </c>
      <c r="G93" t="s">
        <v>132</v>
      </c>
      <c r="H93" t="s">
        <v>102</v>
      </c>
      <c r="I93" s="77">
        <v>230000</v>
      </c>
      <c r="J93" s="77">
        <v>201.6</v>
      </c>
      <c r="K93" s="77">
        <v>0</v>
      </c>
      <c r="L93" s="77">
        <v>463.68</v>
      </c>
      <c r="M93" s="78">
        <v>6.4000000000000003E-3</v>
      </c>
      <c r="N93" s="78">
        <f t="shared" si="1"/>
        <v>6.9427951242089295E-3</v>
      </c>
      <c r="O93" s="78">
        <f>L93/'סכום נכסי הקרן'!$C$42</f>
        <v>1.6611215230423167E-3</v>
      </c>
    </row>
    <row r="94" spans="2:15">
      <c r="B94" s="79" t="s">
        <v>661</v>
      </c>
      <c r="E94" s="16"/>
      <c r="F94" s="16"/>
      <c r="G94" s="16"/>
      <c r="I94" s="81">
        <v>0</v>
      </c>
      <c r="K94" s="81">
        <v>0</v>
      </c>
      <c r="L94" s="81">
        <v>0</v>
      </c>
      <c r="N94" s="80">
        <f t="shared" si="1"/>
        <v>0</v>
      </c>
      <c r="O94" s="80">
        <f>L94/'סכום נכסי הקרן'!$C$42</f>
        <v>0</v>
      </c>
    </row>
    <row r="95" spans="2:15">
      <c r="B95" t="s">
        <v>229</v>
      </c>
      <c r="C95" t="s">
        <v>229</v>
      </c>
      <c r="E95" s="16"/>
      <c r="F95" s="16"/>
      <c r="G95" t="s">
        <v>229</v>
      </c>
      <c r="H95" t="s">
        <v>229</v>
      </c>
      <c r="I95" s="77">
        <v>0</v>
      </c>
      <c r="J95" s="77">
        <v>0</v>
      </c>
      <c r="L95" s="77">
        <v>0</v>
      </c>
      <c r="M95" s="78">
        <v>0</v>
      </c>
      <c r="N95" s="78">
        <f t="shared" si="1"/>
        <v>0</v>
      </c>
      <c r="O95" s="78">
        <f>L95/'סכום נכסי הקרן'!$C$42</f>
        <v>0</v>
      </c>
    </row>
    <row r="96" spans="2:15">
      <c r="B96" s="79" t="s">
        <v>234</v>
      </c>
      <c r="E96" s="16"/>
      <c r="F96" s="16"/>
      <c r="G96" s="16"/>
      <c r="I96" s="81">
        <v>124206.3</v>
      </c>
      <c r="K96" s="81">
        <v>2.5158900000000002</v>
      </c>
      <c r="L96" s="81">
        <v>9338.0338299949999</v>
      </c>
      <c r="N96" s="80">
        <f t="shared" si="1"/>
        <v>0.13982068612963103</v>
      </c>
      <c r="O96" s="80">
        <f>L96/'סכום נכסי הקרן'!$C$42</f>
        <v>3.3453262978567058E-2</v>
      </c>
    </row>
    <row r="97" spans="2:15">
      <c r="B97" s="79" t="s">
        <v>274</v>
      </c>
      <c r="E97" s="16"/>
      <c r="F97" s="16"/>
      <c r="G97" s="16"/>
      <c r="I97" s="81">
        <v>51846.3</v>
      </c>
      <c r="K97" s="81">
        <v>0</v>
      </c>
      <c r="L97" s="81">
        <v>3062.9784557449998</v>
      </c>
      <c r="N97" s="80">
        <f t="shared" si="1"/>
        <v>4.5862732677931721E-2</v>
      </c>
      <c r="O97" s="80">
        <f>L97/'סכום נכסי הקרן'!$C$42</f>
        <v>1.0973040539710441E-2</v>
      </c>
    </row>
    <row r="98" spans="2:15">
      <c r="B98" t="s">
        <v>662</v>
      </c>
      <c r="C98" t="s">
        <v>663</v>
      </c>
      <c r="D98" t="s">
        <v>664</v>
      </c>
      <c r="E98" t="s">
        <v>397</v>
      </c>
      <c r="F98" t="s">
        <v>665</v>
      </c>
      <c r="G98" t="s">
        <v>666</v>
      </c>
      <c r="H98" t="s">
        <v>106</v>
      </c>
      <c r="I98" s="77">
        <v>36</v>
      </c>
      <c r="J98" s="77">
        <v>1474</v>
      </c>
      <c r="K98" s="77">
        <v>0</v>
      </c>
      <c r="L98" s="77">
        <v>1.9182636</v>
      </c>
      <c r="M98" s="78">
        <v>0</v>
      </c>
      <c r="N98" s="78">
        <f t="shared" si="1"/>
        <v>2.8722634508772144E-5</v>
      </c>
      <c r="O98" s="78">
        <f>L98/'סכום נכסי הקרן'!$C$42</f>
        <v>6.872129384119732E-6</v>
      </c>
    </row>
    <row r="99" spans="2:15">
      <c r="B99" t="s">
        <v>667</v>
      </c>
      <c r="C99" t="s">
        <v>668</v>
      </c>
      <c r="D99" t="s">
        <v>664</v>
      </c>
      <c r="E99" t="s">
        <v>397</v>
      </c>
      <c r="F99" t="s">
        <v>669</v>
      </c>
      <c r="G99" t="s">
        <v>670</v>
      </c>
      <c r="H99" t="s">
        <v>106</v>
      </c>
      <c r="I99" s="77">
        <v>3499.3</v>
      </c>
      <c r="J99" s="77">
        <v>71</v>
      </c>
      <c r="K99" s="77">
        <v>0</v>
      </c>
      <c r="L99" s="77">
        <v>8.9814783449999993</v>
      </c>
      <c r="M99" s="78">
        <v>2.9999999999999997E-4</v>
      </c>
      <c r="N99" s="78">
        <f t="shared" si="1"/>
        <v>1.3448189281800829E-4</v>
      </c>
      <c r="O99" s="78">
        <f>L99/'סכום נכסי הקרן'!$C$42</f>
        <v>3.217591224037695E-5</v>
      </c>
    </row>
    <row r="100" spans="2:15">
      <c r="B100" t="s">
        <v>671</v>
      </c>
      <c r="C100" t="s">
        <v>672</v>
      </c>
      <c r="D100" t="s">
        <v>123</v>
      </c>
      <c r="E100" t="s">
        <v>397</v>
      </c>
      <c r="F100" t="s">
        <v>673</v>
      </c>
      <c r="G100" t="s">
        <v>674</v>
      </c>
      <c r="H100" t="s">
        <v>200</v>
      </c>
      <c r="I100" s="77">
        <v>46115</v>
      </c>
      <c r="J100" s="77">
        <v>1040</v>
      </c>
      <c r="K100" s="77">
        <v>0</v>
      </c>
      <c r="L100" s="77">
        <v>1892.246018</v>
      </c>
      <c r="M100" s="78">
        <v>2.8E-3</v>
      </c>
      <c r="N100" s="78">
        <f t="shared" si="1"/>
        <v>2.8333066829654422E-2</v>
      </c>
      <c r="O100" s="78">
        <f>L100/'סכום נכסי הקרן'!$C$42</f>
        <v>6.7789220742557783E-3</v>
      </c>
    </row>
    <row r="101" spans="2:15">
      <c r="B101" t="s">
        <v>675</v>
      </c>
      <c r="C101" t="s">
        <v>676</v>
      </c>
      <c r="D101" t="s">
        <v>123</v>
      </c>
      <c r="E101" t="s">
        <v>397</v>
      </c>
      <c r="F101" t="s">
        <v>677</v>
      </c>
      <c r="G101" t="s">
        <v>678</v>
      </c>
      <c r="H101" t="s">
        <v>106</v>
      </c>
      <c r="I101" s="77">
        <v>445</v>
      </c>
      <c r="J101" s="77">
        <v>325</v>
      </c>
      <c r="K101" s="77">
        <v>0</v>
      </c>
      <c r="L101" s="77">
        <v>5.22819375</v>
      </c>
      <c r="M101" s="78">
        <v>0</v>
      </c>
      <c r="N101" s="78">
        <f t="shared" si="1"/>
        <v>7.8283035878018461E-5</v>
      </c>
      <c r="O101" s="78">
        <f>L101/'סכום נכסי הקרן'!$C$42</f>
        <v>1.8729867936422362E-5</v>
      </c>
    </row>
    <row r="102" spans="2:15">
      <c r="B102" t="s">
        <v>679</v>
      </c>
      <c r="C102" t="s">
        <v>680</v>
      </c>
      <c r="D102" t="s">
        <v>681</v>
      </c>
      <c r="E102" t="s">
        <v>397</v>
      </c>
      <c r="F102" t="s">
        <v>682</v>
      </c>
      <c r="G102" t="s">
        <v>678</v>
      </c>
      <c r="H102" t="s">
        <v>106</v>
      </c>
      <c r="I102" s="77">
        <v>780</v>
      </c>
      <c r="J102" s="77">
        <v>30395</v>
      </c>
      <c r="K102" s="77">
        <v>0</v>
      </c>
      <c r="L102" s="77">
        <v>857.04781500000001</v>
      </c>
      <c r="M102" s="78">
        <v>0</v>
      </c>
      <c r="N102" s="78">
        <f t="shared" si="1"/>
        <v>1.2832788542089192E-2</v>
      </c>
      <c r="O102" s="78">
        <f>L102/'סכום נכסי הקרן'!$C$42</f>
        <v>3.0703514746654799E-3</v>
      </c>
    </row>
    <row r="103" spans="2:15">
      <c r="B103" t="s">
        <v>683</v>
      </c>
      <c r="C103" t="s">
        <v>684</v>
      </c>
      <c r="D103" t="s">
        <v>681</v>
      </c>
      <c r="E103" t="s">
        <v>397</v>
      </c>
      <c r="F103" t="s">
        <v>418</v>
      </c>
      <c r="G103" t="s">
        <v>685</v>
      </c>
      <c r="H103" t="s">
        <v>106</v>
      </c>
      <c r="I103" s="77">
        <v>971</v>
      </c>
      <c r="J103" s="77">
        <v>8477</v>
      </c>
      <c r="K103" s="77">
        <v>0</v>
      </c>
      <c r="L103" s="77">
        <v>297.55668704999999</v>
      </c>
      <c r="M103" s="78">
        <v>0</v>
      </c>
      <c r="N103" s="78">
        <f t="shared" si="1"/>
        <v>4.4553897429833117E-3</v>
      </c>
      <c r="O103" s="78">
        <f>L103/'סכום נכסי הקרן'!$C$42</f>
        <v>1.0659890812282653E-3</v>
      </c>
    </row>
    <row r="104" spans="2:15">
      <c r="B104" s="79" t="s">
        <v>275</v>
      </c>
      <c r="E104" s="16"/>
      <c r="F104" s="16"/>
      <c r="G104" s="16"/>
      <c r="I104" s="81">
        <v>72360</v>
      </c>
      <c r="K104" s="81">
        <v>2.5158900000000002</v>
      </c>
      <c r="L104" s="81">
        <v>6275.0553742499997</v>
      </c>
      <c r="N104" s="80">
        <f t="shared" si="1"/>
        <v>9.3957953451699314E-2</v>
      </c>
      <c r="O104" s="80">
        <f>L104/'סכום נכסי הקרן'!$C$42</f>
        <v>2.2480222438856612E-2</v>
      </c>
    </row>
    <row r="105" spans="2:15">
      <c r="B105" t="s">
        <v>686</v>
      </c>
      <c r="C105" t="s">
        <v>687</v>
      </c>
      <c r="D105" t="s">
        <v>664</v>
      </c>
      <c r="E105" t="s">
        <v>397</v>
      </c>
      <c r="F105" t="s">
        <v>688</v>
      </c>
      <c r="G105" t="s">
        <v>689</v>
      </c>
      <c r="H105" t="s">
        <v>106</v>
      </c>
      <c r="I105" s="77">
        <v>250</v>
      </c>
      <c r="J105" s="77">
        <v>34244</v>
      </c>
      <c r="K105" s="77">
        <v>0</v>
      </c>
      <c r="L105" s="77">
        <v>309.48014999999998</v>
      </c>
      <c r="M105" s="78">
        <v>0</v>
      </c>
      <c r="N105" s="78">
        <f t="shared" si="1"/>
        <v>4.6339226976782437E-3</v>
      </c>
      <c r="O105" s="78">
        <f>L105/'סכום נכסי הקרן'!$C$42</f>
        <v>1.108704576689451E-3</v>
      </c>
    </row>
    <row r="106" spans="2:15">
      <c r="B106" t="s">
        <v>690</v>
      </c>
      <c r="C106" t="s">
        <v>691</v>
      </c>
      <c r="D106" t="s">
        <v>123</v>
      </c>
      <c r="E106" t="s">
        <v>397</v>
      </c>
      <c r="F106" t="s">
        <v>692</v>
      </c>
      <c r="G106" t="s">
        <v>693</v>
      </c>
      <c r="H106" t="s">
        <v>110</v>
      </c>
      <c r="I106" s="77">
        <v>6750</v>
      </c>
      <c r="J106" s="77">
        <v>2895</v>
      </c>
      <c r="K106" s="77">
        <v>0</v>
      </c>
      <c r="L106" s="77">
        <v>768.40103250000004</v>
      </c>
      <c r="M106" s="78">
        <v>0</v>
      </c>
      <c r="N106" s="78">
        <f t="shared" si="1"/>
        <v>1.1505458380516967E-2</v>
      </c>
      <c r="O106" s="78">
        <f>L106/'סכום נכסי הקרן'!$C$42</f>
        <v>2.7527766852434628E-3</v>
      </c>
    </row>
    <row r="107" spans="2:15">
      <c r="B107" t="s">
        <v>694</v>
      </c>
      <c r="C107" t="s">
        <v>695</v>
      </c>
      <c r="D107" t="s">
        <v>123</v>
      </c>
      <c r="E107" t="s">
        <v>397</v>
      </c>
      <c r="F107" t="s">
        <v>696</v>
      </c>
      <c r="G107" t="s">
        <v>693</v>
      </c>
      <c r="H107" t="s">
        <v>201</v>
      </c>
      <c r="I107" s="77">
        <v>900</v>
      </c>
      <c r="J107" s="77">
        <v>58340</v>
      </c>
      <c r="K107" s="77">
        <v>0</v>
      </c>
      <c r="L107" s="77">
        <v>277.17917399999999</v>
      </c>
      <c r="M107" s="78">
        <v>0</v>
      </c>
      <c r="N107" s="78">
        <f t="shared" si="1"/>
        <v>4.15027220880663E-3</v>
      </c>
      <c r="O107" s="78">
        <f>L107/'סכום נכסי הקרן'!$C$42</f>
        <v>9.9298717147707763E-4</v>
      </c>
    </row>
    <row r="108" spans="2:15">
      <c r="B108" t="s">
        <v>697</v>
      </c>
      <c r="C108" t="s">
        <v>698</v>
      </c>
      <c r="D108" t="s">
        <v>123</v>
      </c>
      <c r="E108" t="s">
        <v>397</v>
      </c>
      <c r="F108" t="s">
        <v>699</v>
      </c>
      <c r="G108" t="s">
        <v>693</v>
      </c>
      <c r="H108" t="s">
        <v>110</v>
      </c>
      <c r="I108" s="77">
        <v>6000</v>
      </c>
      <c r="J108" s="77">
        <v>3956</v>
      </c>
      <c r="K108" s="77">
        <v>0</v>
      </c>
      <c r="L108" s="77">
        <v>933.346992</v>
      </c>
      <c r="M108" s="78">
        <v>0</v>
      </c>
      <c r="N108" s="78">
        <f t="shared" si="1"/>
        <v>1.3975234957843061E-2</v>
      </c>
      <c r="O108" s="78">
        <f>L108/'סכום נכסי הקרן'!$C$42</f>
        <v>3.3436912889881062E-3</v>
      </c>
    </row>
    <row r="109" spans="2:15">
      <c r="B109" t="s">
        <v>700</v>
      </c>
      <c r="C109" t="s">
        <v>698</v>
      </c>
      <c r="D109" t="s">
        <v>123</v>
      </c>
      <c r="E109" t="s">
        <v>397</v>
      </c>
      <c r="F109" t="s">
        <v>699</v>
      </c>
      <c r="G109" t="s">
        <v>693</v>
      </c>
      <c r="H109" t="s">
        <v>110</v>
      </c>
      <c r="I109" s="77">
        <v>6000</v>
      </c>
      <c r="J109" s="77">
        <v>3964</v>
      </c>
      <c r="K109" s="77">
        <v>0</v>
      </c>
      <c r="L109" s="77">
        <v>935.23444800000004</v>
      </c>
      <c r="M109" s="78">
        <v>0</v>
      </c>
      <c r="N109" s="78">
        <f t="shared" si="1"/>
        <v>1.400349630255053E-2</v>
      </c>
      <c r="O109" s="78">
        <f>L109/'סכום נכסי הקרן'!$C$42</f>
        <v>3.3504530509476374E-3</v>
      </c>
    </row>
    <row r="110" spans="2:15">
      <c r="B110" t="s">
        <v>701</v>
      </c>
      <c r="C110" t="s">
        <v>702</v>
      </c>
      <c r="D110" t="s">
        <v>681</v>
      </c>
      <c r="E110" t="s">
        <v>397</v>
      </c>
      <c r="F110" t="s">
        <v>703</v>
      </c>
      <c r="G110" t="s">
        <v>704</v>
      </c>
      <c r="H110" t="s">
        <v>106</v>
      </c>
      <c r="I110" s="77">
        <v>1911</v>
      </c>
      <c r="J110" s="77">
        <v>10400</v>
      </c>
      <c r="K110" s="77">
        <v>0</v>
      </c>
      <c r="L110" s="77">
        <v>718.45956000000001</v>
      </c>
      <c r="M110" s="78">
        <v>0</v>
      </c>
      <c r="N110" s="78">
        <f t="shared" si="1"/>
        <v>1.0757672382050752E-2</v>
      </c>
      <c r="O110" s="78">
        <f>L110/'סכום נכסי הקרן'!$C$42</f>
        <v>2.573862660782248E-3</v>
      </c>
    </row>
    <row r="111" spans="2:15">
      <c r="B111" t="s">
        <v>705</v>
      </c>
      <c r="C111" t="s">
        <v>706</v>
      </c>
      <c r="D111" t="s">
        <v>681</v>
      </c>
      <c r="E111" t="s">
        <v>397</v>
      </c>
      <c r="F111" t="s">
        <v>707</v>
      </c>
      <c r="G111" t="s">
        <v>399</v>
      </c>
      <c r="H111" t="s">
        <v>106</v>
      </c>
      <c r="I111" s="77">
        <v>5700</v>
      </c>
      <c r="J111" s="77">
        <v>4080</v>
      </c>
      <c r="K111" s="77">
        <v>0</v>
      </c>
      <c r="L111" s="77">
        <v>840.70439999999996</v>
      </c>
      <c r="M111" s="78">
        <v>0</v>
      </c>
      <c r="N111" s="78">
        <f t="shared" si="1"/>
        <v>1.2588074554048036E-2</v>
      </c>
      <c r="O111" s="78">
        <f>L111/'סכום נכסי הקרן'!$C$42</f>
        <v>3.0118016161067482E-3</v>
      </c>
    </row>
    <row r="112" spans="2:15">
      <c r="B112" t="s">
        <v>708</v>
      </c>
      <c r="C112" t="s">
        <v>709</v>
      </c>
      <c r="D112" t="s">
        <v>123</v>
      </c>
      <c r="E112" t="s">
        <v>397</v>
      </c>
      <c r="F112" t="s">
        <v>710</v>
      </c>
      <c r="G112" t="s">
        <v>711</v>
      </c>
      <c r="H112" t="s">
        <v>106</v>
      </c>
      <c r="I112" s="77">
        <v>41559</v>
      </c>
      <c r="J112" s="77">
        <v>32</v>
      </c>
      <c r="K112" s="77">
        <v>0</v>
      </c>
      <c r="L112" s="77">
        <v>48.075451200000003</v>
      </c>
      <c r="M112" s="78">
        <v>0</v>
      </c>
      <c r="N112" s="78">
        <f t="shared" si="1"/>
        <v>7.1984560081414842E-4</v>
      </c>
      <c r="O112" s="78">
        <f>L112/'סכום נכסי הקרן'!$C$42</f>
        <v>1.7222905175614774E-4</v>
      </c>
    </row>
    <row r="113" spans="2:15">
      <c r="B113" t="s">
        <v>712</v>
      </c>
      <c r="C113" t="s">
        <v>713</v>
      </c>
      <c r="D113" t="s">
        <v>681</v>
      </c>
      <c r="E113" t="s">
        <v>397</v>
      </c>
      <c r="F113" t="s">
        <v>714</v>
      </c>
      <c r="G113" t="s">
        <v>715</v>
      </c>
      <c r="H113" t="s">
        <v>106</v>
      </c>
      <c r="I113" s="77">
        <v>2500</v>
      </c>
      <c r="J113" s="77">
        <v>9302</v>
      </c>
      <c r="K113" s="77">
        <v>2.5158900000000002</v>
      </c>
      <c r="L113" s="77">
        <v>843.18413999999996</v>
      </c>
      <c r="M113" s="78">
        <v>0</v>
      </c>
      <c r="N113" s="78">
        <f t="shared" si="1"/>
        <v>1.2625204313324489E-2</v>
      </c>
      <c r="O113" s="78">
        <f>L113/'סכום נכסי הקרן'!$C$42</f>
        <v>3.0206852200697159E-3</v>
      </c>
    </row>
    <row r="114" spans="2:15">
      <c r="B114" t="s">
        <v>716</v>
      </c>
      <c r="C114" t="s">
        <v>717</v>
      </c>
      <c r="D114" t="s">
        <v>681</v>
      </c>
      <c r="E114" t="s">
        <v>397</v>
      </c>
      <c r="F114" t="s">
        <v>718</v>
      </c>
      <c r="G114" t="s">
        <v>719</v>
      </c>
      <c r="H114" t="s">
        <v>106</v>
      </c>
      <c r="I114" s="77">
        <v>290</v>
      </c>
      <c r="J114" s="77">
        <v>28830</v>
      </c>
      <c r="K114" s="77">
        <v>0</v>
      </c>
      <c r="L114" s="77">
        <v>302.239305</v>
      </c>
      <c r="M114" s="78">
        <v>0</v>
      </c>
      <c r="N114" s="78">
        <f t="shared" si="1"/>
        <v>4.525503737703363E-3</v>
      </c>
      <c r="O114" s="78">
        <f>L114/'סכום נכסי הקרן'!$C$42</f>
        <v>1.0827644380711941E-3</v>
      </c>
    </row>
    <row r="115" spans="2:15">
      <c r="B115" t="s">
        <v>720</v>
      </c>
      <c r="C115" t="s">
        <v>721</v>
      </c>
      <c r="D115" t="s">
        <v>681</v>
      </c>
      <c r="E115" t="s">
        <v>397</v>
      </c>
      <c r="F115" t="s">
        <v>471</v>
      </c>
      <c r="G115" t="s">
        <v>719</v>
      </c>
      <c r="H115" t="s">
        <v>106</v>
      </c>
      <c r="I115" s="77">
        <v>3</v>
      </c>
      <c r="J115" s="77">
        <v>22889</v>
      </c>
      <c r="K115" s="77">
        <v>0</v>
      </c>
      <c r="L115" s="77">
        <v>2.48231205</v>
      </c>
      <c r="M115" s="78">
        <v>0</v>
      </c>
      <c r="N115" s="78">
        <f t="shared" si="1"/>
        <v>3.7168271216151378E-5</v>
      </c>
      <c r="O115" s="78">
        <f>L115/'סכום נכסי הקרן'!$C$42</f>
        <v>8.8928182651015697E-6</v>
      </c>
    </row>
    <row r="116" spans="2:15">
      <c r="B116" t="s">
        <v>722</v>
      </c>
      <c r="C116" t="s">
        <v>723</v>
      </c>
      <c r="D116" t="s">
        <v>681</v>
      </c>
      <c r="E116" t="s">
        <v>397</v>
      </c>
      <c r="F116" t="s">
        <v>724</v>
      </c>
      <c r="G116" t="s">
        <v>678</v>
      </c>
      <c r="H116" t="s">
        <v>106</v>
      </c>
      <c r="I116" s="77">
        <v>497</v>
      </c>
      <c r="J116" s="77">
        <v>16490</v>
      </c>
      <c r="K116" s="77">
        <v>0</v>
      </c>
      <c r="L116" s="77">
        <v>296.26840950000002</v>
      </c>
      <c r="M116" s="78">
        <v>0</v>
      </c>
      <c r="N116" s="78">
        <f t="shared" si="1"/>
        <v>4.4361000451469427E-3</v>
      </c>
      <c r="O116" s="78">
        <f>L116/'סכום נכסי הקרן'!$C$42</f>
        <v>1.0613738604597239E-3</v>
      </c>
    </row>
    <row r="117" spans="2:15">
      <c r="B117" t="s">
        <v>236</v>
      </c>
      <c r="E117" s="16"/>
      <c r="F117" s="16"/>
      <c r="G117" s="16"/>
    </row>
    <row r="118" spans="2:15">
      <c r="B118" t="s">
        <v>268</v>
      </c>
      <c r="E118" s="16"/>
      <c r="F118" s="16"/>
      <c r="G118" s="16"/>
    </row>
    <row r="119" spans="2:15">
      <c r="B119" t="s">
        <v>269</v>
      </c>
      <c r="E119" s="16"/>
      <c r="F119" s="16"/>
      <c r="G119" s="16"/>
    </row>
    <row r="120" spans="2:15">
      <c r="B120" t="s">
        <v>270</v>
      </c>
      <c r="E120" s="16"/>
      <c r="F120" s="16"/>
      <c r="G120" s="16"/>
    </row>
    <row r="121" spans="2:15">
      <c r="B121" t="s">
        <v>271</v>
      </c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B249" s="16"/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9"/>
      <c r="E251" s="16"/>
      <c r="F251" s="16"/>
      <c r="G251" s="16"/>
    </row>
    <row r="252" spans="2:7"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B270" s="16"/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9"/>
      <c r="E272" s="16"/>
      <c r="F272" s="16"/>
      <c r="G272" s="16"/>
    </row>
    <row r="273" spans="5:7">
      <c r="E273" s="16"/>
      <c r="F273" s="16"/>
      <c r="G273" s="16"/>
    </row>
    <row r="274" spans="5:7">
      <c r="E274" s="16"/>
      <c r="F274" s="16"/>
      <c r="G274" s="16"/>
    </row>
    <row r="275" spans="5:7">
      <c r="E275" s="16"/>
      <c r="F275" s="16"/>
      <c r="G275" s="16"/>
    </row>
    <row r="276" spans="5:7">
      <c r="E276" s="16"/>
      <c r="F276" s="16"/>
      <c r="G276" s="16"/>
    </row>
    <row r="277" spans="5:7">
      <c r="E277" s="16"/>
      <c r="F277" s="16"/>
      <c r="G277" s="16"/>
    </row>
    <row r="278" spans="5:7">
      <c r="E278" s="16"/>
      <c r="F278" s="16"/>
      <c r="G278" s="16"/>
    </row>
    <row r="279" spans="5:7">
      <c r="E279" s="16"/>
      <c r="F279" s="16"/>
      <c r="G279" s="16"/>
    </row>
    <row r="280" spans="5:7">
      <c r="E280" s="16"/>
      <c r="F280" s="16"/>
      <c r="G280" s="16"/>
    </row>
    <row r="281" spans="5:7">
      <c r="E281" s="16"/>
      <c r="F281" s="16"/>
      <c r="G281" s="16"/>
    </row>
    <row r="282" spans="5:7">
      <c r="E282" s="16"/>
      <c r="F282" s="16"/>
      <c r="G282" s="16"/>
    </row>
    <row r="283" spans="5:7">
      <c r="E283" s="16"/>
      <c r="F283" s="16"/>
      <c r="G283" s="16"/>
    </row>
    <row r="284" spans="5:7">
      <c r="E284" s="16"/>
      <c r="F284" s="16"/>
      <c r="G284" s="16"/>
    </row>
    <row r="285" spans="5:7">
      <c r="E285" s="16"/>
      <c r="F285" s="16"/>
      <c r="G285" s="16"/>
    </row>
    <row r="286" spans="5:7">
      <c r="E286" s="16"/>
      <c r="F286" s="16"/>
      <c r="G286" s="16"/>
    </row>
    <row r="287" spans="5:7">
      <c r="E287" s="16"/>
      <c r="F287" s="16"/>
      <c r="G287" s="16"/>
    </row>
    <row r="288" spans="5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B337" s="16"/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9"/>
    </row>
  </sheetData>
  <mergeCells count="2">
    <mergeCell ref="B6:O6"/>
    <mergeCell ref="B7:O7"/>
  </mergeCells>
  <dataValidations count="4">
    <dataValidation allowBlank="1" showInputMessage="1" showErrorMessage="1" sqref="A1 K9"/>
    <dataValidation type="list" allowBlank="1" showInputMessage="1" showErrorMessage="1" sqref="G12:G339">
      <formula1>$BH$6:$BH$11</formula1>
    </dataValidation>
    <dataValidation type="list" allowBlank="1" showInputMessage="1" showErrorMessage="1" sqref="H12:H333">
      <formula1>$BJ$6:$BJ$11</formula1>
    </dataValidation>
    <dataValidation type="list" allowBlank="1" showInputMessage="1" showErrorMessage="1" sqref="E12:E333">
      <formula1>$BF$6:$BF$11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725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726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727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728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394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729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234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730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229</v>
      </c>
      <c r="C27" t="s">
        <v>229</v>
      </c>
      <c r="D27" s="16"/>
      <c r="E27" s="16"/>
      <c r="F27" t="s">
        <v>229</v>
      </c>
      <c r="G27" t="s">
        <v>229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731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394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729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229</v>
      </c>
      <c r="C33" t="s">
        <v>229</v>
      </c>
      <c r="D33" s="16"/>
      <c r="E33" s="16"/>
      <c r="F33" t="s">
        <v>229</v>
      </c>
      <c r="G33" t="s">
        <v>229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236</v>
      </c>
      <c r="D34" s="16"/>
      <c r="E34" s="16"/>
      <c r="F34" s="16"/>
      <c r="G34" s="16"/>
    </row>
    <row r="35" spans="2:14">
      <c r="B35" t="s">
        <v>268</v>
      </c>
      <c r="D35" s="16"/>
      <c r="E35" s="16"/>
      <c r="F35" s="16"/>
      <c r="G35" s="16"/>
    </row>
    <row r="36" spans="2:14">
      <c r="B36" t="s">
        <v>269</v>
      </c>
      <c r="D36" s="16"/>
      <c r="E36" s="16"/>
      <c r="F36" s="16"/>
      <c r="G36" s="16"/>
    </row>
    <row r="37" spans="2:14">
      <c r="B37" t="s">
        <v>270</v>
      </c>
      <c r="D37" s="16"/>
      <c r="E37" s="16"/>
      <c r="F37" s="16"/>
      <c r="G37" s="16"/>
    </row>
    <row r="38" spans="2:14">
      <c r="B38" t="s">
        <v>271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4500000</v>
      </c>
      <c r="K11" s="7"/>
      <c r="L11" s="75">
        <v>6996.6</v>
      </c>
      <c r="M11" s="7"/>
      <c r="N11" s="76">
        <v>1</v>
      </c>
      <c r="O11" s="76">
        <v>2.4899999999999999E-2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732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733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I18" t="s">
        <v>229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394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4500000</v>
      </c>
      <c r="L21" s="81">
        <v>6996.6</v>
      </c>
      <c r="N21" s="80">
        <v>1</v>
      </c>
      <c r="O21" s="80">
        <v>2.4899999999999999E-2</v>
      </c>
    </row>
    <row r="22" spans="2:15">
      <c r="B22" s="79" t="s">
        <v>732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733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I25" t="s">
        <v>229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4500000</v>
      </c>
      <c r="L26" s="81">
        <v>6996.6</v>
      </c>
      <c r="N26" s="80">
        <v>1</v>
      </c>
      <c r="O26" s="80">
        <v>2.4899999999999999E-2</v>
      </c>
    </row>
    <row r="27" spans="2:15">
      <c r="B27" t="s">
        <v>734</v>
      </c>
      <c r="C27" t="s">
        <v>735</v>
      </c>
      <c r="D27" t="s">
        <v>100</v>
      </c>
      <c r="E27" t="s">
        <v>736</v>
      </c>
      <c r="F27" t="s">
        <v>737</v>
      </c>
      <c r="G27" t="s">
        <v>229</v>
      </c>
      <c r="H27" t="s">
        <v>305</v>
      </c>
      <c r="I27" t="s">
        <v>102</v>
      </c>
      <c r="J27" s="77">
        <v>4500000</v>
      </c>
      <c r="K27" s="77">
        <v>155.47999999999999</v>
      </c>
      <c r="L27" s="77">
        <v>6996.6</v>
      </c>
      <c r="M27" s="78">
        <v>0</v>
      </c>
      <c r="N27" s="78">
        <v>1</v>
      </c>
      <c r="O27" s="78">
        <v>2.4899999999999999E-2</v>
      </c>
    </row>
    <row r="28" spans="2:15">
      <c r="B28" s="79" t="s">
        <v>394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I29" t="s">
        <v>229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236</v>
      </c>
      <c r="C30" s="16"/>
      <c r="D30" s="16"/>
      <c r="E30" s="16"/>
    </row>
    <row r="31" spans="2:15">
      <c r="B31" t="s">
        <v>268</v>
      </c>
      <c r="C31" s="16"/>
      <c r="D31" s="16"/>
      <c r="E31" s="16"/>
    </row>
    <row r="32" spans="2:15">
      <c r="B32" t="s">
        <v>269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1012514</v>
      </c>
      <c r="H11" s="7"/>
      <c r="I11" s="75">
        <v>346.52342499999997</v>
      </c>
      <c r="J11" s="25"/>
      <c r="K11" s="76">
        <v>1</v>
      </c>
      <c r="L11" s="76">
        <v>1.1999999999999999E-3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1012514</v>
      </c>
      <c r="I12" s="81">
        <v>346.52342499999997</v>
      </c>
      <c r="K12" s="80">
        <v>1</v>
      </c>
      <c r="L12" s="80">
        <v>1.1999999999999999E-3</v>
      </c>
    </row>
    <row r="13" spans="2:60">
      <c r="B13" s="79" t="s">
        <v>738</v>
      </c>
      <c r="D13" s="16"/>
      <c r="E13" s="16"/>
      <c r="G13" s="81">
        <v>1012514</v>
      </c>
      <c r="I13" s="81">
        <v>346.52342499999997</v>
      </c>
      <c r="K13" s="80">
        <v>1</v>
      </c>
      <c r="L13" s="80">
        <v>1.1999999999999999E-3</v>
      </c>
    </row>
    <row r="14" spans="2:60">
      <c r="B14" t="s">
        <v>739</v>
      </c>
      <c r="C14" t="s">
        <v>740</v>
      </c>
      <c r="D14" t="s">
        <v>100</v>
      </c>
      <c r="E14" t="s">
        <v>392</v>
      </c>
      <c r="F14" t="s">
        <v>102</v>
      </c>
      <c r="G14" s="77">
        <v>4000</v>
      </c>
      <c r="H14" s="77">
        <v>1696</v>
      </c>
      <c r="I14" s="77">
        <v>67.84</v>
      </c>
      <c r="J14" s="78">
        <v>2E-3</v>
      </c>
      <c r="K14" s="78">
        <v>0.1958</v>
      </c>
      <c r="L14" s="78">
        <v>2.0000000000000001E-4</v>
      </c>
    </row>
    <row r="15" spans="2:60">
      <c r="B15" t="s">
        <v>741</v>
      </c>
      <c r="C15" t="s">
        <v>742</v>
      </c>
      <c r="D15" t="s">
        <v>100</v>
      </c>
      <c r="E15" t="s">
        <v>583</v>
      </c>
      <c r="F15" t="s">
        <v>102</v>
      </c>
      <c r="G15" s="77">
        <v>535000</v>
      </c>
      <c r="H15" s="77">
        <v>13.8</v>
      </c>
      <c r="I15" s="77">
        <v>73.83</v>
      </c>
      <c r="J15" s="78">
        <v>3.0599999999999999E-2</v>
      </c>
      <c r="K15" s="78">
        <v>0.21310000000000001</v>
      </c>
      <c r="L15" s="78">
        <v>2.9999999999999997E-4</v>
      </c>
    </row>
    <row r="16" spans="2:60">
      <c r="B16" t="s">
        <v>743</v>
      </c>
      <c r="C16" t="s">
        <v>744</v>
      </c>
      <c r="D16" t="s">
        <v>100</v>
      </c>
      <c r="E16" t="s">
        <v>745</v>
      </c>
      <c r="F16" t="s">
        <v>106</v>
      </c>
      <c r="G16" s="77">
        <v>22500</v>
      </c>
      <c r="H16" s="77">
        <v>15.1</v>
      </c>
      <c r="I16" s="77">
        <v>3.3975</v>
      </c>
      <c r="J16" s="78">
        <v>6.4999999999999997E-3</v>
      </c>
      <c r="K16" s="78">
        <v>9.7999999999999997E-3</v>
      </c>
      <c r="L16" s="78">
        <v>0</v>
      </c>
    </row>
    <row r="17" spans="2:12">
      <c r="B17" t="s">
        <v>746</v>
      </c>
      <c r="C17" t="s">
        <v>747</v>
      </c>
      <c r="D17" t="s">
        <v>100</v>
      </c>
      <c r="E17" t="s">
        <v>293</v>
      </c>
      <c r="F17" t="s">
        <v>102</v>
      </c>
      <c r="G17" s="77">
        <v>61500</v>
      </c>
      <c r="H17" s="77">
        <v>48.8</v>
      </c>
      <c r="I17" s="77">
        <v>30.012</v>
      </c>
      <c r="J17" s="78">
        <v>5.8999999999999999E-3</v>
      </c>
      <c r="K17" s="78">
        <v>8.6599999999999996E-2</v>
      </c>
      <c r="L17" s="78">
        <v>1E-4</v>
      </c>
    </row>
    <row r="18" spans="2:12">
      <c r="B18" t="s">
        <v>748</v>
      </c>
      <c r="C18" t="s">
        <v>749</v>
      </c>
      <c r="D18" t="s">
        <v>100</v>
      </c>
      <c r="E18" t="s">
        <v>125</v>
      </c>
      <c r="F18" t="s">
        <v>102</v>
      </c>
      <c r="G18" s="77">
        <v>143650</v>
      </c>
      <c r="H18" s="77">
        <v>29.8</v>
      </c>
      <c r="I18" s="77">
        <v>42.807699999999997</v>
      </c>
      <c r="J18" s="78">
        <v>5.1999999999999998E-3</v>
      </c>
      <c r="K18" s="78">
        <v>0.1235</v>
      </c>
      <c r="L18" s="78">
        <v>2.0000000000000001E-4</v>
      </c>
    </row>
    <row r="19" spans="2:12">
      <c r="B19" t="s">
        <v>750</v>
      </c>
      <c r="C19" t="s">
        <v>751</v>
      </c>
      <c r="D19" t="s">
        <v>100</v>
      </c>
      <c r="E19" t="s">
        <v>129</v>
      </c>
      <c r="F19" t="s">
        <v>102</v>
      </c>
      <c r="G19" s="77">
        <v>62830</v>
      </c>
      <c r="H19" s="77">
        <v>2.6</v>
      </c>
      <c r="I19" s="77">
        <v>1.63358</v>
      </c>
      <c r="J19" s="78">
        <v>1.2200000000000001E-2</v>
      </c>
      <c r="K19" s="78">
        <v>4.7000000000000002E-3</v>
      </c>
      <c r="L19" s="78">
        <v>0</v>
      </c>
    </row>
    <row r="20" spans="2:12">
      <c r="B20" t="s">
        <v>752</v>
      </c>
      <c r="C20" t="s">
        <v>753</v>
      </c>
      <c r="D20" t="s">
        <v>100</v>
      </c>
      <c r="E20" t="s">
        <v>129</v>
      </c>
      <c r="F20" t="s">
        <v>102</v>
      </c>
      <c r="G20" s="77">
        <v>7125</v>
      </c>
      <c r="H20" s="77">
        <v>2.7</v>
      </c>
      <c r="I20" s="77">
        <v>0.19237499999999999</v>
      </c>
      <c r="J20" s="78">
        <v>5.4999999999999997E-3</v>
      </c>
      <c r="K20" s="78">
        <v>5.9999999999999995E-4</v>
      </c>
      <c r="L20" s="78">
        <v>0</v>
      </c>
    </row>
    <row r="21" spans="2:12">
      <c r="B21" t="s">
        <v>754</v>
      </c>
      <c r="C21" t="s">
        <v>755</v>
      </c>
      <c r="D21" t="s">
        <v>100</v>
      </c>
      <c r="E21" t="s">
        <v>129</v>
      </c>
      <c r="F21" t="s">
        <v>102</v>
      </c>
      <c r="G21" s="77">
        <v>18000</v>
      </c>
      <c r="H21" s="77">
        <v>95.4</v>
      </c>
      <c r="I21" s="77">
        <v>17.172000000000001</v>
      </c>
      <c r="J21" s="78">
        <v>8.3000000000000001E-3</v>
      </c>
      <c r="K21" s="78">
        <v>4.9599999999999998E-2</v>
      </c>
      <c r="L21" s="78">
        <v>1E-4</v>
      </c>
    </row>
    <row r="22" spans="2:12">
      <c r="B22" t="s">
        <v>756</v>
      </c>
      <c r="C22" t="s">
        <v>757</v>
      </c>
      <c r="D22" t="s">
        <v>100</v>
      </c>
      <c r="E22" t="s">
        <v>129</v>
      </c>
      <c r="F22" t="s">
        <v>102</v>
      </c>
      <c r="G22" s="77">
        <v>27650</v>
      </c>
      <c r="H22" s="77">
        <v>32</v>
      </c>
      <c r="I22" s="77">
        <v>8.8480000000000008</v>
      </c>
      <c r="J22" s="78">
        <v>1.0999999999999999E-2</v>
      </c>
      <c r="K22" s="78">
        <v>2.5499999999999998E-2</v>
      </c>
      <c r="L22" s="78">
        <v>0</v>
      </c>
    </row>
    <row r="23" spans="2:12">
      <c r="B23" t="s">
        <v>758</v>
      </c>
      <c r="C23" t="s">
        <v>759</v>
      </c>
      <c r="D23" t="s">
        <v>100</v>
      </c>
      <c r="E23" t="s">
        <v>129</v>
      </c>
      <c r="F23" t="s">
        <v>102</v>
      </c>
      <c r="G23" s="77">
        <v>103425</v>
      </c>
      <c r="H23" s="77">
        <v>90</v>
      </c>
      <c r="I23" s="77">
        <v>93.082499999999996</v>
      </c>
      <c r="J23" s="78">
        <v>1.89E-2</v>
      </c>
      <c r="K23" s="78">
        <v>0.26860000000000001</v>
      </c>
      <c r="L23" s="78">
        <v>2.9999999999999997E-4</v>
      </c>
    </row>
    <row r="24" spans="2:12">
      <c r="B24" t="s">
        <v>760</v>
      </c>
      <c r="C24" t="s">
        <v>761</v>
      </c>
      <c r="D24" t="s">
        <v>100</v>
      </c>
      <c r="E24" t="s">
        <v>129</v>
      </c>
      <c r="F24" t="s">
        <v>102</v>
      </c>
      <c r="G24" s="77">
        <v>15300</v>
      </c>
      <c r="H24" s="77">
        <v>1</v>
      </c>
      <c r="I24" s="77">
        <v>0.153</v>
      </c>
      <c r="J24" s="78">
        <v>8.5000000000000006E-3</v>
      </c>
      <c r="K24" s="78">
        <v>4.0000000000000002E-4</v>
      </c>
      <c r="L24" s="78">
        <v>0</v>
      </c>
    </row>
    <row r="25" spans="2:12">
      <c r="B25" t="s">
        <v>762</v>
      </c>
      <c r="C25" t="s">
        <v>763</v>
      </c>
      <c r="D25" t="s">
        <v>100</v>
      </c>
      <c r="E25" t="s">
        <v>129</v>
      </c>
      <c r="F25" t="s">
        <v>102</v>
      </c>
      <c r="G25" s="77">
        <v>11534</v>
      </c>
      <c r="H25" s="77">
        <v>65.5</v>
      </c>
      <c r="I25" s="77">
        <v>7.5547700000000004</v>
      </c>
      <c r="J25" s="78">
        <v>9.2999999999999992E-3</v>
      </c>
      <c r="K25" s="78">
        <v>2.18E-2</v>
      </c>
      <c r="L25" s="78">
        <v>0</v>
      </c>
    </row>
    <row r="26" spans="2:12">
      <c r="B26" s="79" t="s">
        <v>234</v>
      </c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s="79" t="s">
        <v>764</v>
      </c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229</v>
      </c>
      <c r="C28" t="s">
        <v>229</v>
      </c>
      <c r="D28" s="16"/>
      <c r="E28" t="s">
        <v>229</v>
      </c>
      <c r="F28" t="s">
        <v>229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t="s">
        <v>236</v>
      </c>
      <c r="D29" s="16"/>
      <c r="E29" s="16"/>
    </row>
    <row r="30" spans="2:12">
      <c r="B30" t="s">
        <v>268</v>
      </c>
      <c r="D30" s="16"/>
      <c r="E30" s="16"/>
    </row>
    <row r="31" spans="2:12">
      <c r="B31" t="s">
        <v>269</v>
      </c>
      <c r="D31" s="16"/>
      <c r="E31" s="16"/>
    </row>
    <row r="32" spans="2:12">
      <c r="B32" t="s">
        <v>270</v>
      </c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765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766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767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765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768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767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769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236</v>
      </c>
      <c r="C32" s="16"/>
      <c r="D32" s="16"/>
      <c r="E32" s="16"/>
    </row>
    <row r="33" spans="2:5">
      <c r="B33" t="s">
        <v>268</v>
      </c>
      <c r="C33" s="16"/>
      <c r="D33" s="16"/>
      <c r="E33" s="16"/>
    </row>
    <row r="34" spans="2:5">
      <c r="B34" t="s">
        <v>269</v>
      </c>
      <c r="C34" s="16"/>
      <c r="D34" s="16"/>
      <c r="E34" s="16"/>
    </row>
    <row r="35" spans="2:5">
      <c r="B35" t="s">
        <v>270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2715377.06</v>
      </c>
      <c r="H11" s="25"/>
      <c r="I11" s="75">
        <v>9871.2992953389294</v>
      </c>
      <c r="J11" s="76">
        <v>1</v>
      </c>
      <c r="K11" s="76">
        <v>3.5200000000000002E-2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2715377.06</v>
      </c>
      <c r="H14" s="19"/>
      <c r="I14" s="81">
        <v>9871.2992953389294</v>
      </c>
      <c r="J14" s="80">
        <v>1</v>
      </c>
      <c r="K14" s="80">
        <v>3.5200000000000002E-2</v>
      </c>
      <c r="BF14" s="16" t="s">
        <v>126</v>
      </c>
    </row>
    <row r="15" spans="1:60">
      <c r="B15" t="s">
        <v>770</v>
      </c>
      <c r="C15" t="s">
        <v>771</v>
      </c>
      <c r="D15" t="s">
        <v>123</v>
      </c>
      <c r="E15" t="s">
        <v>772</v>
      </c>
      <c r="F15" t="s">
        <v>106</v>
      </c>
      <c r="G15" s="77">
        <v>11</v>
      </c>
      <c r="H15" s="77">
        <v>3.3459999999999997E-2</v>
      </c>
      <c r="I15" s="77">
        <v>1.3305369E-5</v>
      </c>
      <c r="J15" s="78">
        <v>0</v>
      </c>
      <c r="K15" s="78">
        <v>0</v>
      </c>
      <c r="BF15" s="16" t="s">
        <v>127</v>
      </c>
    </row>
    <row r="16" spans="1:60">
      <c r="B16" t="s">
        <v>773</v>
      </c>
      <c r="C16" t="s">
        <v>774</v>
      </c>
      <c r="D16" t="s">
        <v>123</v>
      </c>
      <c r="E16" t="s">
        <v>772</v>
      </c>
      <c r="F16" t="s">
        <v>110</v>
      </c>
      <c r="G16" s="77">
        <v>179357.34</v>
      </c>
      <c r="H16" s="77">
        <v>100</v>
      </c>
      <c r="I16" s="77">
        <v>705.26893234800002</v>
      </c>
      <c r="J16" s="78">
        <v>7.1400000000000005E-2</v>
      </c>
      <c r="K16" s="78">
        <v>2.5000000000000001E-3</v>
      </c>
      <c r="BF16" s="16" t="s">
        <v>128</v>
      </c>
    </row>
    <row r="17" spans="2:58">
      <c r="B17" t="s">
        <v>775</v>
      </c>
      <c r="C17" t="s">
        <v>776</v>
      </c>
      <c r="D17" t="s">
        <v>123</v>
      </c>
      <c r="E17" t="s">
        <v>772</v>
      </c>
      <c r="F17" t="s">
        <v>106</v>
      </c>
      <c r="G17" s="77">
        <v>2535554.7200000002</v>
      </c>
      <c r="H17" s="77">
        <v>100</v>
      </c>
      <c r="I17" s="77">
        <v>9166.0303127999996</v>
      </c>
      <c r="J17" s="78">
        <v>0.92859999999999998</v>
      </c>
      <c r="K17" s="78">
        <v>3.2599999999999997E-2</v>
      </c>
      <c r="BF17" s="16" t="s">
        <v>129</v>
      </c>
    </row>
    <row r="18" spans="2:58">
      <c r="B18" t="s">
        <v>777</v>
      </c>
      <c r="C18" t="s">
        <v>778</v>
      </c>
      <c r="D18" t="s">
        <v>123</v>
      </c>
      <c r="E18" t="s">
        <v>772</v>
      </c>
      <c r="F18" t="s">
        <v>106</v>
      </c>
      <c r="G18" s="77">
        <v>9</v>
      </c>
      <c r="H18" s="77">
        <v>1.3301749999999999E-2</v>
      </c>
      <c r="I18" s="77">
        <v>4.3277243625000003E-6</v>
      </c>
      <c r="J18" s="78">
        <v>0</v>
      </c>
      <c r="K18" s="78">
        <v>0</v>
      </c>
      <c r="BF18" s="16" t="s">
        <v>130</v>
      </c>
    </row>
    <row r="19" spans="2:58">
      <c r="B19" t="s">
        <v>779</v>
      </c>
      <c r="C19" t="s">
        <v>780</v>
      </c>
      <c r="D19" t="s">
        <v>123</v>
      </c>
      <c r="E19" t="s">
        <v>772</v>
      </c>
      <c r="F19" t="s">
        <v>106</v>
      </c>
      <c r="G19" s="77">
        <v>35</v>
      </c>
      <c r="H19" s="77">
        <v>9.9550010000000011E-4</v>
      </c>
      <c r="I19" s="77">
        <v>1.259556501525E-6</v>
      </c>
      <c r="J19" s="78">
        <v>0</v>
      </c>
      <c r="K19" s="78">
        <v>0</v>
      </c>
      <c r="BF19" s="16" t="s">
        <v>131</v>
      </c>
    </row>
    <row r="20" spans="2:58">
      <c r="B20" t="s">
        <v>781</v>
      </c>
      <c r="C20" t="s">
        <v>782</v>
      </c>
      <c r="D20" t="s">
        <v>123</v>
      </c>
      <c r="E20" t="s">
        <v>772</v>
      </c>
      <c r="F20" t="s">
        <v>106</v>
      </c>
      <c r="G20" s="77">
        <v>182</v>
      </c>
      <c r="H20" s="77">
        <v>4.1377499999999999E-3</v>
      </c>
      <c r="I20" s="77">
        <v>2.7223498575000001E-5</v>
      </c>
      <c r="J20" s="78">
        <v>0</v>
      </c>
      <c r="K20" s="78">
        <v>0</v>
      </c>
      <c r="BF20" s="16" t="s">
        <v>132</v>
      </c>
    </row>
    <row r="21" spans="2:58">
      <c r="B21" t="s">
        <v>783</v>
      </c>
      <c r="C21" t="s">
        <v>784</v>
      </c>
      <c r="D21" t="s">
        <v>123</v>
      </c>
      <c r="E21" t="s">
        <v>772</v>
      </c>
      <c r="F21" t="s">
        <v>110</v>
      </c>
      <c r="G21" s="77">
        <v>228</v>
      </c>
      <c r="H21" s="77">
        <v>4.5449999999999999E-4</v>
      </c>
      <c r="I21" s="77">
        <v>4.074781572E-6</v>
      </c>
      <c r="J21" s="78">
        <v>0</v>
      </c>
      <c r="K21" s="78">
        <v>0</v>
      </c>
      <c r="BF21" s="16" t="s">
        <v>123</v>
      </c>
    </row>
    <row r="22" spans="2:58">
      <c r="B22" t="s">
        <v>236</v>
      </c>
      <c r="C22" s="19"/>
      <c r="D22" s="19"/>
      <c r="E22" s="19"/>
      <c r="F22" s="19"/>
      <c r="G22" s="19"/>
      <c r="H22" s="19"/>
    </row>
    <row r="23" spans="2:58">
      <c r="B23" t="s">
        <v>268</v>
      </c>
      <c r="C23" s="19"/>
      <c r="D23" s="19"/>
      <c r="E23" s="19"/>
      <c r="F23" s="19"/>
      <c r="G23" s="19"/>
      <c r="H23" s="19"/>
    </row>
    <row r="24" spans="2:58">
      <c r="B24" t="s">
        <v>269</v>
      </c>
      <c r="C24" s="19"/>
      <c r="D24" s="19"/>
      <c r="E24" s="19"/>
      <c r="F24" s="19"/>
      <c r="G24" s="19"/>
      <c r="H24" s="19"/>
    </row>
    <row r="25" spans="2:58">
      <c r="B25" t="s">
        <v>270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785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229</v>
      </c>
      <c r="C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786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229</v>
      </c>
      <c r="C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787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788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789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790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791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785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786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787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788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789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790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791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268</v>
      </c>
    </row>
    <row r="42" spans="2:17">
      <c r="B42" t="s">
        <v>269</v>
      </c>
    </row>
    <row r="43" spans="2:17">
      <c r="B43" t="s">
        <v>270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792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793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794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795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394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796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268</v>
      </c>
    </row>
    <row r="29" spans="2:16">
      <c r="B29" t="s">
        <v>269</v>
      </c>
    </row>
    <row r="30" spans="2:16">
      <c r="B30" t="s">
        <v>270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797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798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394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799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800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268</v>
      </c>
      <c r="D27" s="16"/>
      <c r="E27" s="16"/>
      <c r="F27" s="16"/>
    </row>
    <row r="28" spans="2:19">
      <c r="B28" t="s">
        <v>269</v>
      </c>
      <c r="D28" s="16"/>
      <c r="E28" s="16"/>
      <c r="F28" s="16"/>
    </row>
    <row r="29" spans="2:19">
      <c r="B29" t="s">
        <v>270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0.72</v>
      </c>
      <c r="K11" s="7"/>
      <c r="L11" s="7"/>
      <c r="M11" s="76">
        <v>2.12E-2</v>
      </c>
      <c r="N11" s="75">
        <v>15791714.359999999</v>
      </c>
      <c r="O11" s="7"/>
      <c r="P11" s="75">
        <v>15928.266528316</v>
      </c>
      <c r="Q11" s="7"/>
      <c r="R11" s="76">
        <v>1</v>
      </c>
      <c r="S11" s="76">
        <v>5.67E-2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0.72</v>
      </c>
      <c r="M12" s="80">
        <v>2.12E-2</v>
      </c>
      <c r="N12" s="81">
        <v>15791714.359999999</v>
      </c>
      <c r="P12" s="81">
        <v>15928.266528316</v>
      </c>
      <c r="R12" s="80">
        <v>1</v>
      </c>
      <c r="S12" s="80">
        <v>5.67E-2</v>
      </c>
    </row>
    <row r="13" spans="2:81">
      <c r="B13" s="79" t="s">
        <v>797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798</v>
      </c>
      <c r="C15" s="16"/>
      <c r="D15" s="16"/>
      <c r="E15" s="16"/>
      <c r="J15" s="81">
        <v>0.72</v>
      </c>
      <c r="M15" s="80">
        <v>2.12E-2</v>
      </c>
      <c r="N15" s="81">
        <v>15791714.359999999</v>
      </c>
      <c r="P15" s="81">
        <v>15928.266528316</v>
      </c>
      <c r="R15" s="80">
        <v>1</v>
      </c>
      <c r="S15" s="80">
        <v>5.67E-2</v>
      </c>
    </row>
    <row r="16" spans="2:81">
      <c r="B16" t="s">
        <v>801</v>
      </c>
      <c r="C16" t="s">
        <v>802</v>
      </c>
      <c r="D16" t="s">
        <v>123</v>
      </c>
      <c r="E16" t="s">
        <v>803</v>
      </c>
      <c r="F16" t="s">
        <v>431</v>
      </c>
      <c r="G16" t="s">
        <v>315</v>
      </c>
      <c r="H16" t="s">
        <v>150</v>
      </c>
      <c r="I16" t="s">
        <v>804</v>
      </c>
      <c r="J16" s="77">
        <v>1.9</v>
      </c>
      <c r="K16" t="s">
        <v>102</v>
      </c>
      <c r="L16" s="78">
        <v>2.5000000000000001E-2</v>
      </c>
      <c r="M16" s="78">
        <v>4.9399999999999999E-2</v>
      </c>
      <c r="N16" s="77">
        <v>1019714.36</v>
      </c>
      <c r="O16" s="77">
        <v>95.81</v>
      </c>
      <c r="P16" s="77">
        <v>976.98832831599998</v>
      </c>
      <c r="Q16" s="78">
        <v>2.5000000000000001E-3</v>
      </c>
      <c r="R16" s="78">
        <v>6.13E-2</v>
      </c>
      <c r="S16" s="78">
        <v>3.5000000000000001E-3</v>
      </c>
    </row>
    <row r="17" spans="2:19">
      <c r="B17" t="s">
        <v>805</v>
      </c>
      <c r="C17" t="s">
        <v>806</v>
      </c>
      <c r="D17" t="s">
        <v>123</v>
      </c>
      <c r="E17" t="s">
        <v>807</v>
      </c>
      <c r="F17" t="s">
        <v>554</v>
      </c>
      <c r="G17" t="s">
        <v>808</v>
      </c>
      <c r="H17" t="s">
        <v>150</v>
      </c>
      <c r="I17" t="s">
        <v>809</v>
      </c>
      <c r="K17" t="s">
        <v>102</v>
      </c>
      <c r="L17" s="78">
        <v>5.1499999999999997E-2</v>
      </c>
      <c r="M17" s="78">
        <v>0</v>
      </c>
      <c r="N17" s="77">
        <v>1000000</v>
      </c>
      <c r="O17" s="77">
        <v>100.72</v>
      </c>
      <c r="P17" s="77">
        <v>1007.2</v>
      </c>
      <c r="Q17" s="78">
        <v>0</v>
      </c>
      <c r="R17" s="78">
        <v>6.3200000000000006E-2</v>
      </c>
      <c r="S17" s="78">
        <v>3.5999999999999999E-3</v>
      </c>
    </row>
    <row r="18" spans="2:19">
      <c r="B18" t="s">
        <v>810</v>
      </c>
      <c r="C18" t="s">
        <v>811</v>
      </c>
      <c r="D18" t="s">
        <v>123</v>
      </c>
      <c r="E18" t="s">
        <v>812</v>
      </c>
      <c r="F18" t="s">
        <v>344</v>
      </c>
      <c r="G18" t="s">
        <v>813</v>
      </c>
      <c r="H18" t="s">
        <v>210</v>
      </c>
      <c r="I18" t="s">
        <v>358</v>
      </c>
      <c r="K18" t="s">
        <v>102</v>
      </c>
      <c r="L18" s="78">
        <v>7.0000000000000007E-2</v>
      </c>
      <c r="M18" s="78">
        <v>0</v>
      </c>
      <c r="N18" s="77">
        <v>387000</v>
      </c>
      <c r="O18" s="77">
        <v>101.41</v>
      </c>
      <c r="P18" s="77">
        <v>392.45670000000001</v>
      </c>
      <c r="Q18" s="78">
        <v>0</v>
      </c>
      <c r="R18" s="78">
        <v>2.46E-2</v>
      </c>
      <c r="S18" s="78">
        <v>1.4E-3</v>
      </c>
    </row>
    <row r="19" spans="2:19">
      <c r="B19" t="s">
        <v>814</v>
      </c>
      <c r="C19" t="s">
        <v>815</v>
      </c>
      <c r="D19" t="s">
        <v>123</v>
      </c>
      <c r="E19" t="s">
        <v>816</v>
      </c>
      <c r="F19" t="s">
        <v>323</v>
      </c>
      <c r="G19" t="s">
        <v>300</v>
      </c>
      <c r="H19" t="s">
        <v>150</v>
      </c>
      <c r="I19" t="s">
        <v>362</v>
      </c>
      <c r="J19" s="77">
        <v>3.7</v>
      </c>
      <c r="K19" t="s">
        <v>102</v>
      </c>
      <c r="L19" s="78">
        <v>7.4999999999999997E-2</v>
      </c>
      <c r="M19" s="78">
        <v>0.11210000000000001</v>
      </c>
      <c r="N19" s="77">
        <v>2885000</v>
      </c>
      <c r="O19" s="77">
        <v>89.59</v>
      </c>
      <c r="P19" s="77">
        <v>2584.6714999999999</v>
      </c>
      <c r="Q19" s="78">
        <v>5.0000000000000001E-3</v>
      </c>
      <c r="R19" s="78">
        <v>0.1623</v>
      </c>
      <c r="S19" s="78">
        <v>9.1999999999999998E-3</v>
      </c>
    </row>
    <row r="20" spans="2:19">
      <c r="B20" t="s">
        <v>817</v>
      </c>
      <c r="C20" t="s">
        <v>818</v>
      </c>
      <c r="D20" t="s">
        <v>123</v>
      </c>
      <c r="E20" t="s">
        <v>819</v>
      </c>
      <c r="F20" t="s">
        <v>299</v>
      </c>
      <c r="G20" t="s">
        <v>229</v>
      </c>
      <c r="H20" t="s">
        <v>305</v>
      </c>
      <c r="I20" t="s">
        <v>820</v>
      </c>
      <c r="K20" t="s">
        <v>102</v>
      </c>
      <c r="L20" s="78">
        <v>5.6000000000000001E-2</v>
      </c>
      <c r="M20" s="78">
        <v>0</v>
      </c>
      <c r="N20" s="77">
        <v>3000000</v>
      </c>
      <c r="O20" s="77">
        <v>104.34</v>
      </c>
      <c r="P20" s="77">
        <v>3130.2</v>
      </c>
      <c r="Q20" s="78">
        <v>0</v>
      </c>
      <c r="R20" s="78">
        <v>0.19650000000000001</v>
      </c>
      <c r="S20" s="78">
        <v>1.11E-2</v>
      </c>
    </row>
    <row r="21" spans="2:19">
      <c r="B21" t="s">
        <v>821</v>
      </c>
      <c r="C21" t="s">
        <v>822</v>
      </c>
      <c r="D21" t="s">
        <v>123</v>
      </c>
      <c r="E21" t="s">
        <v>823</v>
      </c>
      <c r="F21" t="s">
        <v>303</v>
      </c>
      <c r="G21" t="s">
        <v>229</v>
      </c>
      <c r="H21" t="s">
        <v>305</v>
      </c>
      <c r="I21" t="s">
        <v>824</v>
      </c>
      <c r="K21" t="s">
        <v>102</v>
      </c>
      <c r="L21" s="78">
        <v>5.45E-2</v>
      </c>
      <c r="M21" s="78">
        <v>0</v>
      </c>
      <c r="N21" s="77">
        <v>7500000</v>
      </c>
      <c r="O21" s="77">
        <v>104.49</v>
      </c>
      <c r="P21" s="77">
        <v>7836.75</v>
      </c>
      <c r="Q21" s="78">
        <v>0</v>
      </c>
      <c r="R21" s="78">
        <v>0.49199999999999999</v>
      </c>
      <c r="S21" s="78">
        <v>2.7900000000000001E-2</v>
      </c>
    </row>
    <row r="22" spans="2:19">
      <c r="B22" s="79" t="s">
        <v>273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394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234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s="79" t="s">
        <v>274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229</v>
      </c>
      <c r="C28" t="s">
        <v>229</v>
      </c>
      <c r="D28" s="16"/>
      <c r="E28" s="16"/>
      <c r="F28" t="s">
        <v>229</v>
      </c>
      <c r="G28" t="s">
        <v>229</v>
      </c>
      <c r="J28" s="77">
        <v>0</v>
      </c>
      <c r="K28" t="s">
        <v>229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275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229</v>
      </c>
      <c r="C30" t="s">
        <v>229</v>
      </c>
      <c r="D30" s="16"/>
      <c r="E30" s="16"/>
      <c r="F30" t="s">
        <v>229</v>
      </c>
      <c r="G30" t="s">
        <v>229</v>
      </c>
      <c r="J30" s="77">
        <v>0</v>
      </c>
      <c r="K30" t="s">
        <v>229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t="s">
        <v>236</v>
      </c>
      <c r="C31" s="16"/>
      <c r="D31" s="16"/>
      <c r="E31" s="16"/>
    </row>
    <row r="32" spans="2:19">
      <c r="B32" t="s">
        <v>268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B34" t="s">
        <v>270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807980</v>
      </c>
      <c r="I11" s="7"/>
      <c r="J11" s="75">
        <v>4154.0812500000002</v>
      </c>
      <c r="K11" s="7"/>
      <c r="L11" s="76">
        <v>1</v>
      </c>
      <c r="M11" s="76">
        <v>1.4800000000000001E-2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807980</v>
      </c>
      <c r="J12" s="81">
        <v>4154.0812500000002</v>
      </c>
      <c r="L12" s="80">
        <v>1</v>
      </c>
      <c r="M12" s="80">
        <v>1.4800000000000001E-2</v>
      </c>
    </row>
    <row r="13" spans="2:98">
      <c r="B13" t="s">
        <v>825</v>
      </c>
      <c r="C13" t="s">
        <v>826</v>
      </c>
      <c r="D13" t="s">
        <v>123</v>
      </c>
      <c r="E13" t="s">
        <v>827</v>
      </c>
      <c r="F13" t="s">
        <v>583</v>
      </c>
      <c r="G13" t="s">
        <v>102</v>
      </c>
      <c r="H13" s="77">
        <v>225</v>
      </c>
      <c r="I13" s="77">
        <v>500000</v>
      </c>
      <c r="J13" s="77">
        <v>1125</v>
      </c>
      <c r="K13" s="78">
        <v>4.4999999999999997E-3</v>
      </c>
      <c r="L13" s="78">
        <v>0.27079999999999999</v>
      </c>
      <c r="M13" s="78">
        <v>4.0000000000000001E-3</v>
      </c>
    </row>
    <row r="14" spans="2:98">
      <c r="B14" t="s">
        <v>828</v>
      </c>
      <c r="C14" t="s">
        <v>829</v>
      </c>
      <c r="D14" t="s">
        <v>123</v>
      </c>
      <c r="E14" t="s">
        <v>830</v>
      </c>
      <c r="F14" t="s">
        <v>630</v>
      </c>
      <c r="G14" t="s">
        <v>102</v>
      </c>
      <c r="H14" s="77">
        <v>807755</v>
      </c>
      <c r="I14" s="77">
        <v>375</v>
      </c>
      <c r="J14" s="77">
        <v>3029.0812500000002</v>
      </c>
      <c r="K14" s="78">
        <v>5.4000000000000003E-3</v>
      </c>
      <c r="L14" s="78">
        <v>0.72919999999999996</v>
      </c>
      <c r="M14" s="78">
        <v>1.0800000000000001E-2</v>
      </c>
    </row>
    <row r="15" spans="2:98">
      <c r="B15" s="79" t="s">
        <v>234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274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229</v>
      </c>
      <c r="C17" t="s">
        <v>229</v>
      </c>
      <c r="D17" s="16"/>
      <c r="E17" s="16"/>
      <c r="F17" t="s">
        <v>229</v>
      </c>
      <c r="G17" t="s">
        <v>229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275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236</v>
      </c>
      <c r="C20" s="16"/>
      <c r="D20" s="16"/>
      <c r="E20" s="16"/>
    </row>
    <row r="21" spans="2:13">
      <c r="B21" t="s">
        <v>268</v>
      </c>
      <c r="C21" s="16"/>
      <c r="D21" s="16"/>
      <c r="E21" s="16"/>
    </row>
    <row r="22" spans="2:13">
      <c r="B22" t="s">
        <v>269</v>
      </c>
      <c r="C22" s="16"/>
      <c r="D22" s="16"/>
      <c r="E22" s="16"/>
    </row>
    <row r="23" spans="2:13">
      <c r="B23" t="s">
        <v>270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831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832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229</v>
      </c>
      <c r="C16" t="s">
        <v>229</v>
      </c>
      <c r="D16" t="s">
        <v>229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833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834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229</v>
      </c>
      <c r="C20" t="s">
        <v>229</v>
      </c>
      <c r="D20" t="s">
        <v>229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835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229</v>
      </c>
      <c r="C23" t="s">
        <v>229</v>
      </c>
      <c r="D23" t="s">
        <v>229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836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837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229</v>
      </c>
      <c r="C27" t="s">
        <v>229</v>
      </c>
      <c r="D27" t="s">
        <v>229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838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229</v>
      </c>
      <c r="C29" t="s">
        <v>229</v>
      </c>
      <c r="D29" t="s">
        <v>229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236</v>
      </c>
      <c r="C30" s="16"/>
    </row>
    <row r="31" spans="2:11">
      <c r="B31" t="s">
        <v>268</v>
      </c>
      <c r="C31" s="16"/>
    </row>
    <row r="32" spans="2:11">
      <c r="B32" t="s">
        <v>269</v>
      </c>
      <c r="C32" s="16"/>
    </row>
    <row r="33" spans="2:3">
      <c r="B33" t="s">
        <v>270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129451</v>
      </c>
      <c r="H11" s="7"/>
      <c r="I11" s="75">
        <v>28.192729877550001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839</v>
      </c>
      <c r="C12" s="16"/>
      <c r="D12" s="16"/>
      <c r="G12" s="81">
        <v>129451</v>
      </c>
      <c r="I12" s="81">
        <v>28.192729877550001</v>
      </c>
      <c r="K12" s="80">
        <v>1</v>
      </c>
      <c r="L12" s="80">
        <v>1E-4</v>
      </c>
    </row>
    <row r="13" spans="2:59">
      <c r="B13" t="s">
        <v>840</v>
      </c>
      <c r="C13" t="s">
        <v>841</v>
      </c>
      <c r="D13" t="s">
        <v>666</v>
      </c>
      <c r="E13" t="s">
        <v>106</v>
      </c>
      <c r="F13" t="s">
        <v>842</v>
      </c>
      <c r="G13" s="77">
        <v>14000</v>
      </c>
      <c r="H13" s="77">
        <v>1E-4</v>
      </c>
      <c r="I13" s="77">
        <v>5.0609999999999998E-5</v>
      </c>
      <c r="J13" s="78">
        <v>0</v>
      </c>
      <c r="K13" s="78">
        <v>0</v>
      </c>
      <c r="L13" s="78">
        <v>0</v>
      </c>
    </row>
    <row r="14" spans="2:59">
      <c r="B14" t="s">
        <v>843</v>
      </c>
      <c r="C14" t="s">
        <v>844</v>
      </c>
      <c r="D14" t="s">
        <v>399</v>
      </c>
      <c r="E14" t="s">
        <v>106</v>
      </c>
      <c r="F14" t="s">
        <v>845</v>
      </c>
      <c r="G14" s="77">
        <v>39000</v>
      </c>
      <c r="H14" s="77">
        <v>19.9969</v>
      </c>
      <c r="I14" s="77">
        <v>28.192629465</v>
      </c>
      <c r="J14" s="78">
        <v>0</v>
      </c>
      <c r="K14" s="78">
        <v>1</v>
      </c>
      <c r="L14" s="78">
        <v>1E-4</v>
      </c>
    </row>
    <row r="15" spans="2:59">
      <c r="B15" t="s">
        <v>846</v>
      </c>
      <c r="C15" t="s">
        <v>847</v>
      </c>
      <c r="D15" t="s">
        <v>559</v>
      </c>
      <c r="E15" t="s">
        <v>102</v>
      </c>
      <c r="F15" t="s">
        <v>848</v>
      </c>
      <c r="G15" s="77">
        <v>20699</v>
      </c>
      <c r="H15" s="77">
        <v>3.0000000000000001E-6</v>
      </c>
      <c r="I15" s="77">
        <v>6.2096999999999998E-7</v>
      </c>
      <c r="J15" s="78">
        <v>0</v>
      </c>
      <c r="K15" s="78">
        <v>0</v>
      </c>
      <c r="L15" s="78">
        <v>0</v>
      </c>
    </row>
    <row r="16" spans="2:59">
      <c r="B16" t="s">
        <v>849</v>
      </c>
      <c r="C16" t="s">
        <v>850</v>
      </c>
      <c r="D16" t="s">
        <v>546</v>
      </c>
      <c r="E16" t="s">
        <v>102</v>
      </c>
      <c r="F16" t="s">
        <v>851</v>
      </c>
      <c r="G16" s="77">
        <v>31302</v>
      </c>
      <c r="H16" s="77">
        <v>1.2899999999999999E-4</v>
      </c>
      <c r="I16" s="77">
        <v>4.0379580000000001E-5</v>
      </c>
      <c r="J16" s="78">
        <v>0</v>
      </c>
      <c r="K16" s="78">
        <v>0</v>
      </c>
      <c r="L16" s="78">
        <v>0</v>
      </c>
    </row>
    <row r="17" spans="2:12">
      <c r="B17" t="s">
        <v>852</v>
      </c>
      <c r="C17" t="s">
        <v>853</v>
      </c>
      <c r="D17" t="s">
        <v>550</v>
      </c>
      <c r="E17" t="s">
        <v>102</v>
      </c>
      <c r="F17" t="s">
        <v>854</v>
      </c>
      <c r="G17" s="77">
        <v>24450</v>
      </c>
      <c r="H17" s="77">
        <v>3.6000000000000001E-5</v>
      </c>
      <c r="I17" s="77">
        <v>8.8019999999999998E-6</v>
      </c>
      <c r="J17" s="78">
        <v>0</v>
      </c>
      <c r="K17" s="78">
        <v>0</v>
      </c>
      <c r="L17" s="78">
        <v>0</v>
      </c>
    </row>
    <row r="18" spans="2:12">
      <c r="B18" s="79" t="s">
        <v>764</v>
      </c>
      <c r="C18" s="16"/>
      <c r="D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229</v>
      </c>
      <c r="C19" t="s">
        <v>229</v>
      </c>
      <c r="D19" t="s">
        <v>229</v>
      </c>
      <c r="E19" t="s">
        <v>229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236</v>
      </c>
      <c r="C20" s="16"/>
      <c r="D20" s="16"/>
    </row>
    <row r="21" spans="2:12">
      <c r="B21" t="s">
        <v>268</v>
      </c>
      <c r="C21" s="16"/>
      <c r="D21" s="16"/>
    </row>
    <row r="22" spans="2:12">
      <c r="B22" t="s">
        <v>269</v>
      </c>
      <c r="C22" s="16"/>
      <c r="D22" s="16"/>
    </row>
    <row r="23" spans="2:12">
      <c r="B23" t="s">
        <v>270</v>
      </c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765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766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855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767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394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765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768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767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769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394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268</v>
      </c>
      <c r="C35" s="16"/>
      <c r="D35" s="16"/>
    </row>
    <row r="36" spans="2:12">
      <c r="B36" t="s">
        <v>269</v>
      </c>
      <c r="C36" s="16"/>
      <c r="D36" s="16"/>
    </row>
    <row r="37" spans="2:12">
      <c r="B37" t="s">
        <v>270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204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765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766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855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767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394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765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768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767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394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236</v>
      </c>
      <c r="C32" s="16"/>
      <c r="D32" s="16"/>
    </row>
    <row r="33" spans="2:4">
      <c r="B33" t="s">
        <v>268</v>
      </c>
      <c r="C33" s="16"/>
      <c r="D33" s="16"/>
    </row>
    <row r="34" spans="2:4">
      <c r="B34" t="s">
        <v>269</v>
      </c>
      <c r="C34" s="16"/>
      <c r="D34" s="16"/>
    </row>
    <row r="35" spans="2:4">
      <c r="B35" t="s">
        <v>270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785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786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787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788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D19" s="16"/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789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790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791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785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786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787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788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789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790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791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268</v>
      </c>
      <c r="D41" s="16"/>
    </row>
    <row r="42" spans="2:17">
      <c r="B42" t="s">
        <v>269</v>
      </c>
      <c r="D42" s="16"/>
    </row>
    <row r="43" spans="2:17">
      <c r="B43" t="s">
        <v>270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856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229</v>
      </c>
      <c r="D14" t="s">
        <v>229</v>
      </c>
      <c r="F14" t="s">
        <v>229</v>
      </c>
      <c r="I14" s="77">
        <v>0</v>
      </c>
      <c r="J14" t="s">
        <v>229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857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858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859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229</v>
      </c>
      <c r="D20" t="s">
        <v>229</v>
      </c>
      <c r="F20" t="s">
        <v>229</v>
      </c>
      <c r="I20" s="77">
        <v>0</v>
      </c>
      <c r="J20" t="s">
        <v>229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860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229</v>
      </c>
      <c r="D22" t="s">
        <v>229</v>
      </c>
      <c r="F22" t="s">
        <v>229</v>
      </c>
      <c r="I22" s="77">
        <v>0</v>
      </c>
      <c r="J22" t="s">
        <v>229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861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862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229</v>
      </c>
      <c r="D25" t="s">
        <v>229</v>
      </c>
      <c r="F25" t="s">
        <v>229</v>
      </c>
      <c r="I25" s="77">
        <v>0</v>
      </c>
      <c r="J25" t="s">
        <v>229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863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864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865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866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229</v>
      </c>
      <c r="D34" t="s">
        <v>229</v>
      </c>
      <c r="F34" t="s">
        <v>229</v>
      </c>
      <c r="I34" s="77">
        <v>0</v>
      </c>
      <c r="J34" t="s">
        <v>229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858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229</v>
      </c>
      <c r="D36" t="s">
        <v>229</v>
      </c>
      <c r="F36" t="s">
        <v>229</v>
      </c>
      <c r="I36" s="77">
        <v>0</v>
      </c>
      <c r="J36" t="s">
        <v>229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859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229</v>
      </c>
      <c r="D38" t="s">
        <v>229</v>
      </c>
      <c r="F38" t="s">
        <v>229</v>
      </c>
      <c r="I38" s="77">
        <v>0</v>
      </c>
      <c r="J38" t="s">
        <v>229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865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229</v>
      </c>
      <c r="D40" t="s">
        <v>229</v>
      </c>
      <c r="F40" t="s">
        <v>229</v>
      </c>
      <c r="I40" s="77">
        <v>0</v>
      </c>
      <c r="J40" t="s">
        <v>229</v>
      </c>
      <c r="K40" t="s">
        <v>229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268</v>
      </c>
    </row>
    <row r="43" spans="2:18">
      <c r="B43" t="s">
        <v>269</v>
      </c>
    </row>
    <row r="44" spans="2:18">
      <c r="B44" t="s">
        <v>270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797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798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867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868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394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268</v>
      </c>
    </row>
    <row r="27" spans="2:15">
      <c r="B27" t="s">
        <v>269</v>
      </c>
    </row>
    <row r="28" spans="2:15">
      <c r="B28" t="s">
        <v>270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869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870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869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870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9969.205341158</v>
      </c>
      <c r="J11" s="76">
        <v>1</v>
      </c>
      <c r="K11" s="76">
        <v>3.5499999999999997E-2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C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9969.205341158</v>
      </c>
      <c r="J14" s="80">
        <v>1</v>
      </c>
      <c r="K14" s="80">
        <v>3.5499999999999997E-2</v>
      </c>
    </row>
    <row r="15" spans="2:60">
      <c r="B15" t="s">
        <v>871</v>
      </c>
      <c r="C15" t="s">
        <v>872</v>
      </c>
      <c r="D15" t="s">
        <v>229</v>
      </c>
      <c r="E15" t="s">
        <v>305</v>
      </c>
      <c r="F15" s="78">
        <v>0</v>
      </c>
      <c r="G15" t="s">
        <v>202</v>
      </c>
      <c r="H15" s="78">
        <v>0</v>
      </c>
      <c r="I15" s="77">
        <v>84.105012900000006</v>
      </c>
      <c r="J15" s="78">
        <v>8.3999999999999995E-3</v>
      </c>
      <c r="K15" s="78">
        <v>2.9999999999999997E-4</v>
      </c>
    </row>
    <row r="16" spans="2:60">
      <c r="B16" t="s">
        <v>873</v>
      </c>
      <c r="C16" t="s">
        <v>874</v>
      </c>
      <c r="D16" t="s">
        <v>229</v>
      </c>
      <c r="E16" t="s">
        <v>305</v>
      </c>
      <c r="F16" s="78">
        <v>0</v>
      </c>
      <c r="G16" t="s">
        <v>110</v>
      </c>
      <c r="H16" s="78">
        <v>0</v>
      </c>
      <c r="I16" s="77">
        <v>891.16585005800005</v>
      </c>
      <c r="J16" s="78">
        <v>8.9399999999999993E-2</v>
      </c>
      <c r="K16" s="78">
        <v>3.2000000000000002E-3</v>
      </c>
    </row>
    <row r="17" spans="2:11">
      <c r="B17" t="s">
        <v>875</v>
      </c>
      <c r="C17" t="s">
        <v>876</v>
      </c>
      <c r="D17" t="s">
        <v>229</v>
      </c>
      <c r="E17" t="s">
        <v>305</v>
      </c>
      <c r="F17" s="78">
        <v>0</v>
      </c>
      <c r="G17" t="s">
        <v>106</v>
      </c>
      <c r="H17" s="78">
        <v>0</v>
      </c>
      <c r="I17" s="77">
        <v>8993.9344782000007</v>
      </c>
      <c r="J17" s="78">
        <v>0.9022</v>
      </c>
      <c r="K17" s="78">
        <v>3.2000000000000001E-2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229</v>
      </c>
      <c r="C13" s="77">
        <v>0</v>
      </c>
    </row>
    <row r="14" spans="2:17">
      <c r="B14" s="79" t="s">
        <v>234</v>
      </c>
      <c r="C14" s="81">
        <v>0</v>
      </c>
    </row>
    <row r="15" spans="2:17">
      <c r="B15" t="s">
        <v>229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394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797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798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394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797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798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394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268</v>
      </c>
      <c r="D27" s="16"/>
    </row>
    <row r="28" spans="2:23">
      <c r="B28" t="s">
        <v>269</v>
      </c>
      <c r="D28" s="16"/>
    </row>
    <row r="29" spans="2:23">
      <c r="B29" t="s">
        <v>270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02DDC6-E7AD-49E7-812F-8859907390D5}"/>
</file>

<file path=customXml/itemProps2.xml><?xml version="1.0" encoding="utf-8"?>
<ds:datastoreItem xmlns:ds="http://schemas.openxmlformats.org/officeDocument/2006/customXml" ds:itemID="{67C33783-B1EC-4CC8-94D1-EEBF9DB9E3EB}"/>
</file>

<file path=customXml/itemProps3.xml><?xml version="1.0" encoding="utf-8"?>
<ds:datastoreItem xmlns:ds="http://schemas.openxmlformats.org/officeDocument/2006/customXml" ds:itemID="{846F9D69-C070-4609-9F44-2A77229CA0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2023-04-25T09:05:14Z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