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O11" i="5" l="1"/>
  <c r="O12" i="5"/>
  <c r="O20" i="5"/>
  <c r="O40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P30" i="5"/>
  <c r="R30" i="5"/>
  <c r="P42" i="5"/>
  <c r="R42" i="5"/>
  <c r="R41" i="5"/>
  <c r="P41" i="5" s="1"/>
  <c r="R27" i="5"/>
  <c r="P27" i="5" s="1"/>
  <c r="R22" i="5"/>
  <c r="P22" i="5" s="1"/>
  <c r="R21" i="5"/>
  <c r="P21" i="5" s="1"/>
  <c r="R39" i="5"/>
  <c r="P39" i="5" s="1"/>
  <c r="R38" i="5"/>
  <c r="P38" i="5" s="1"/>
</calcChain>
</file>

<file path=xl/sharedStrings.xml><?xml version="1.0" encoding="utf-8"?>
<sst xmlns="http://schemas.openxmlformats.org/spreadsheetml/2006/main" count="3444" uniqueCount="788">
  <si>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</si>
  <si>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</si>
  <si>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</si>
  <si>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</si>
  <si>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</si>
  <si>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</si>
  <si>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</si>
  <si>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</si>
  <si>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</si>
  <si>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</si>
  <si>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</si>
  <si>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</si>
  <si>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</si>
  <si>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</si>
  <si>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</si>
  <si>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</si>
  <si>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</si>
  <si>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</si>
  <si>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</si>
  <si>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</si>
  <si>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</si>
  <si>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</si>
  <si>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</si>
  <si>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</si>
  <si>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</si>
  <si>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</si>
  <si>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</si>
  <si>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</si>
  <si>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</si>
  <si>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</si>
  <si>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</si>
  <si>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</si>
  <si>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</si>
  <si>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</si>
  <si>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</si>
  <si>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</si>
  <si>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</si>
  <si>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</si>
  <si>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</si>
  <si>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</si>
  <si>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</si>
  <si>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</si>
  <si>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</si>
  <si>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</si>
  <si>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</si>
  <si>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</si>
  <si>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</si>
  <si>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</si>
  <si>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</si>
  <si>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</si>
  <si>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</si>
  <si>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</si>
  <si>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</si>
  <si>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</si>
  <si>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</si>
  <si>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</si>
  <si>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</si>
  <si>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</si>
  <si>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</si>
  <si>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</si>
  <si>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</si>
  <si>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</si>
  <si>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</si>
  <si>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</si>
  <si>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</si>
  <si>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</si>
  <si>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</si>
  <si>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</si>
  <si>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</si>
  <si>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</si>
  <si>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</si>
  <si>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</si>
  <si>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</si>
  <si>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</si>
  <si>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</si>
  <si>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</si>
  <si>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</si>
  <si>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</si>
  <si>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</si>
  <si>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</si>
  <si>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</si>
  <si>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</si>
  <si>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</si>
  <si>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</si>
  <si>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</si>
  <si>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</si>
  <si>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</si>
  <si>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</si>
  <si>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</si>
  <si>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</si>
  <si>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</si>
  <si>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</si>
  <si>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</si>
  <si>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</si>
  <si>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</si>
  <si>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</si>
  <si>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</si>
  <si>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</si>
  <si>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</si>
  <si>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</si>
  <si>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</si>
  <si>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</si>
  <si>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</si>
  <si>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</si>
  <si>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</si>
  <si>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</si>
  <si>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</si>
  <si>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</si>
  <si>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</si>
  <si>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</si>
  <si>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</si>
  <si>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</si>
  <si>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</si>
  <si>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</si>
  <si>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</si>
  <si>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</si>
  <si>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</si>
  <si>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</si>
  <si>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</si>
  <si>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</si>
  <si>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</si>
  <si>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</si>
  <si>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</si>
  <si>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</si>
  <si>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</si>
  <si>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</si>
  <si>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</si>
  <si>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</si>
  <si>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</si>
  <si>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</si>
  <si>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</si>
  <si>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</si>
  <si>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</si>
  <si>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</si>
  <si>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</si>
  <si>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</si>
  <si>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</si>
  <si>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</si>
  <si>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</si>
  <si>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</si>
  <si>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</si>
  <si>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</si>
  <si>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</si>
  <si>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</si>
  <si>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</si>
  <si>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</si>
  <si>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</si>
  <si>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</si>
  <si>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</si>
  <si>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</si>
  <si>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</si>
  <si>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</si>
  <si>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</si>
  <si>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</si>
  <si>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</si>
  <si>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</si>
  <si>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</si>
  <si>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</si>
  <si>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</si>
  <si>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</si>
  <si>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</si>
  <si>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</si>
  <si>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</si>
  <si>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</si>
  <si>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</si>
  <si>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</si>
  <si>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</si>
  <si>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</si>
  <si>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</si>
  <si>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</si>
  <si>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</si>
  <si>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</si>
  <si>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</si>
  <si>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</si>
  <si>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</si>
  <si>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</si>
  <si>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</si>
  <si>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</si>
  <si>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</si>
  <si>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</si>
  <si>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</si>
  <si>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</si>
  <si>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</si>
  <si>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</si>
  <si>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</si>
  <si>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</si>
  <si>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</si>
  <si>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</si>
  <si>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</si>
  <si>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</si>
  <si>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</si>
  <si>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</si>
  <si>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</si>
  <si>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</si>
  <si>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</si>
  <si>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</si>
  <si>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</si>
  <si>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</si>
  <si>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מור מניות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</si>
  <si>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</si>
  <si>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</si>
  <si>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</si>
  <si>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</si>
  <si>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</si>
  <si>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</si>
  <si>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</si>
  <si>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</si>
  <si>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</si>
  <si>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</si>
  <si>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</si>
  <si>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</si>
  <si>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</si>
  <si>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</si>
  <si>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</si>
  <si>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</si>
  <si>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</si>
  <si>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</si>
  <si>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</si>
  <si>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</si>
  <si>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</si>
  <si>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</si>
  <si>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</si>
  <si>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</si>
  <si>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</si>
  <si>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</si>
  <si>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</si>
  <si>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</si>
  <si>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</si>
  <si>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</si>
  <si>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</si>
  <si>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</si>
  <si>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</si>
  <si>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</si>
  <si>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</si>
  <si>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</si>
  <si>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1014- בנק ישראל- מק"מ</t>
  </si>
  <si>
    <t>8241010</t>
  </si>
  <si>
    <t>RF</t>
  </si>
  <si>
    <t>12/10/23</t>
  </si>
  <si>
    <t>מ.ק.מ. 414- בנק ישראל- מק"מ</t>
  </si>
  <si>
    <t>8240418</t>
  </si>
  <si>
    <t>20/04/23</t>
  </si>
  <si>
    <t>מ.ק.מ. 614- בנק ישראל- מק"מ</t>
  </si>
  <si>
    <t>8240616</t>
  </si>
  <si>
    <t>07/06/23</t>
  </si>
  <si>
    <t>סה"כ שחר</t>
  </si>
  <si>
    <t>ממשל שקלי 1024- האוצר - ממשלתית שקלית</t>
  </si>
  <si>
    <t>1175777</t>
  </si>
  <si>
    <t>16/01/22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</si>
  <si>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</si>
  <si>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</si>
  <si>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</si>
  <si>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</si>
  <si>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</si>
  <si>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</si>
  <si>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</si>
  <si>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</si>
  <si>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</si>
  <si>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</si>
  <si>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</si>
  <si>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</si>
  <si>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התח נד403- לאומי</t>
  </si>
  <si>
    <t>6040430</t>
  </si>
  <si>
    <t>520018078</t>
  </si>
  <si>
    <t>בנקים</t>
  </si>
  <si>
    <t>ilAA</t>
  </si>
  <si>
    <t>07/02/23</t>
  </si>
  <si>
    <t>דיסקונט מנ נד ו- דיסקונט מנפיקים</t>
  </si>
  <si>
    <t>7480197</t>
  </si>
  <si>
    <t>520029935</t>
  </si>
  <si>
    <t>ilAA-</t>
  </si>
  <si>
    <t>נכסים ובנ אגח י- נכסים ובנין</t>
  </si>
  <si>
    <t>1193630</t>
  </si>
  <si>
    <t>520025438</t>
  </si>
  <si>
    <t>נדלן מניב בישראל</t>
  </si>
  <si>
    <t>ilA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</si>
  <si>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</si>
  <si>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</si>
  <si>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</si>
  <si>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</si>
  <si>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</si>
  <si>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</si>
  <si>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</si>
  <si>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4220372</t>
  </si>
  <si>
    <t>520038670</t>
  </si>
  <si>
    <t>אשראי חוץ בנקאי</t>
  </si>
  <si>
    <t>20/02/23</t>
  </si>
  <si>
    <t>ישפרו אגח א- ישפרו</t>
  </si>
  <si>
    <t>1202290</t>
  </si>
  <si>
    <t>516291754</t>
  </si>
  <si>
    <t>לא מדורג</t>
  </si>
  <si>
    <t>28/12/23</t>
  </si>
  <si>
    <t>פסיפיק אגח ג- פסיפיק אוק אסאואר(בי וי איי) הולדינג</t>
  </si>
  <si>
    <t>1900288</t>
  </si>
  <si>
    <t>נדלן מניב בחו"ל</t>
  </si>
  <si>
    <t>26/07/23</t>
  </si>
  <si>
    <t>סטרוברי אגח ג- סטרוברי</t>
  </si>
  <si>
    <t>1179019</t>
  </si>
  <si>
    <t>1863501</t>
  </si>
  <si>
    <t>ilA+</t>
  </si>
  <si>
    <t>01/08/23</t>
  </si>
  <si>
    <t>ספנסר אגח ג- ספנסר אקוויטי</t>
  </si>
  <si>
    <t>1147495</t>
  </si>
  <si>
    <t>1838863</t>
  </si>
  <si>
    <t>10/01/23</t>
  </si>
  <si>
    <t>אנרג'יקס אג ב</t>
  </si>
  <si>
    <t>1168483</t>
  </si>
  <si>
    <t>513901371</t>
  </si>
  <si>
    <t>אנרגיה מתחדשת</t>
  </si>
  <si>
    <t>07/09/20</t>
  </si>
  <si>
    <t>דה לסר אגח ח- דה לסר</t>
  </si>
  <si>
    <t>1193192</t>
  </si>
  <si>
    <t>1427976</t>
  </si>
  <si>
    <t>31/01/23</t>
  </si>
  <si>
    <t>סטרוברי  אגח ד- סטרוברי</t>
  </si>
  <si>
    <t>06/08/23</t>
  </si>
  <si>
    <t>ספנסר  אג2- ספנסר אקוויטי</t>
  </si>
  <si>
    <t>1139898</t>
  </si>
  <si>
    <t>אקסטל  אגח ג- אקסטל לימיטד</t>
  </si>
  <si>
    <t>1175041</t>
  </si>
  <si>
    <t>1811308</t>
  </si>
  <si>
    <t>05/07/23</t>
  </si>
  <si>
    <t>אקסטל אגח ד- אקסטל לימיטד</t>
  </si>
  <si>
    <t>25/12/23</t>
  </si>
  <si>
    <t>בית זיקוק אגח 2- בית זיקוק אשדוד</t>
  </si>
  <si>
    <t>1199488</t>
  </si>
  <si>
    <t>513775163</t>
  </si>
  <si>
    <t>אנרגיה</t>
  </si>
  <si>
    <t>14/09/23</t>
  </si>
  <si>
    <t>מכלול אגח א- מכלול מימון</t>
  </si>
  <si>
    <t>1187277</t>
  </si>
  <si>
    <t>515763845</t>
  </si>
  <si>
    <t>02/11/22</t>
  </si>
  <si>
    <t>איסתא אג א- איסתא</t>
  </si>
  <si>
    <t>1197128</t>
  </si>
  <si>
    <t>520042763</t>
  </si>
  <si>
    <t>מלונאות ותיירות</t>
  </si>
  <si>
    <t>אמפא יובל אגח א- אמפא יובלים</t>
  </si>
  <si>
    <t>1193515</t>
  </si>
  <si>
    <t>516286432</t>
  </si>
  <si>
    <t>13/02/23</t>
  </si>
  <si>
    <t>גפן מגורים אג א- גפן מגורים</t>
  </si>
  <si>
    <t>1199686</t>
  </si>
  <si>
    <t>512781386</t>
  </si>
  <si>
    <t>חגג אירופה אגח ד- חג'ג' אירופה</t>
  </si>
  <si>
    <t>1190131</t>
  </si>
  <si>
    <t>515682292</t>
  </si>
  <si>
    <t>02/10/22</t>
  </si>
  <si>
    <t>יובלים אגח ג- יובלים קבוצה</t>
  </si>
  <si>
    <t>1198696</t>
  </si>
  <si>
    <t>514625094</t>
  </si>
  <si>
    <t>09/08/23</t>
  </si>
  <si>
    <t>עמרם אברהם אגח א- עמרם</t>
  </si>
  <si>
    <t>513201582</t>
  </si>
  <si>
    <t>06/07/23</t>
  </si>
  <si>
    <t>סיאון אגח א- סיאון</t>
  </si>
  <si>
    <t>2409</t>
  </si>
  <si>
    <t>A1.il</t>
  </si>
  <si>
    <t>09/10/23</t>
  </si>
  <si>
    <t>סה"כ אחר</t>
  </si>
  <si>
    <t>LUMIIT 3.275 29/01/31- לאומי</t>
  </si>
  <si>
    <t>IL0060404899</t>
  </si>
  <si>
    <t>בלומברג</t>
  </si>
  <si>
    <t>Banks</t>
  </si>
  <si>
    <t>BBB</t>
  </si>
  <si>
    <t>S&amp;P</t>
  </si>
  <si>
    <t>17/10/23</t>
  </si>
  <si>
    <t>MZRHIT 3.077 07/04/31- מזרחי טפחות</t>
  </si>
  <si>
    <t>IL0069508369</t>
  </si>
  <si>
    <t>520000522</t>
  </si>
  <si>
    <t>BBB-</t>
  </si>
  <si>
    <t>LVIATH  6.125 30/06/25- LEVIATHAN BOND</t>
  </si>
  <si>
    <t>IL0011677742</t>
  </si>
  <si>
    <t>5338</t>
  </si>
  <si>
    <t>Energy</t>
  </si>
  <si>
    <t>BB-</t>
  </si>
  <si>
    <t>LVIATH  6.5 30/06/27- LEVIATHAN BOND</t>
  </si>
  <si>
    <t>IL0011677825</t>
  </si>
  <si>
    <t>TEVA 4.375 09/05/2030- טבע</t>
  </si>
  <si>
    <t>XS2406607171</t>
  </si>
  <si>
    <t>520013954</t>
  </si>
  <si>
    <t>Pharma &amp; Biotechnology</t>
  </si>
  <si>
    <t>02/11/21</t>
  </si>
  <si>
    <t>BAC 4.827 22/07/26- Bank of  America</t>
  </si>
  <si>
    <t>US06051GLA57</t>
  </si>
  <si>
    <t>2180</t>
  </si>
  <si>
    <t>A-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</si>
  <si>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</si>
  <si>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</si>
  <si>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</si>
  <si>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</si>
  <si>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</si>
  <si>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</si>
  <si>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</si>
  <si>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SMTPLN 2 31/01/25- SUMMIT PROPERTIES</t>
  </si>
  <si>
    <t>XS1757821688</t>
  </si>
  <si>
    <t>5374</t>
  </si>
  <si>
    <t>Other</t>
  </si>
  <si>
    <t>Ba1</t>
  </si>
  <si>
    <t>Moodys</t>
  </si>
  <si>
    <t>19/05/23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</si>
  <si>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</si>
  <si>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</si>
  <si>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</si>
  <si>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</si>
  <si>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</si>
  <si>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</si>
  <si>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</si>
  <si>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</si>
  <si>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</si>
  <si>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</si>
  <si>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</si>
  <si>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</si>
  <si>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</si>
  <si>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</si>
  <si>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</si>
  <si>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</si>
  <si>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</si>
  <si>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</si>
  <si>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</si>
  <si>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</si>
  <si>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</si>
  <si>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</si>
  <si>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</si>
  <si>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</si>
  <si>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</si>
  <si>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</si>
  <si>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</si>
  <si>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</si>
  <si>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</si>
  <si>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</si>
  <si>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פועלים- 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</si>
  <si>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</si>
  <si>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</si>
  <si>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</si>
  <si>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</si>
  <si>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</si>
  <si>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</si>
  <si>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</si>
  <si>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</si>
  <si>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</si>
  <si>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</si>
  <si>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</si>
  <si>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</si>
  <si>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</si>
  <si>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קמטק- קמטק</t>
  </si>
  <si>
    <t>1095264</t>
  </si>
  <si>
    <t>511235434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</si>
  <si>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</si>
  <si>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</si>
  <si>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</si>
  <si>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</si>
  <si>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</si>
  <si>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</si>
  <si>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</si>
  <si>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</si>
  <si>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</si>
  <si>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</si>
  <si>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</si>
  <si>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</si>
  <si>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</si>
  <si>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</si>
  <si>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</si>
  <si>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</si>
  <si>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</si>
  <si>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</si>
  <si>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</si>
  <si>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</si>
  <si>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</si>
  <si>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</si>
  <si>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</si>
  <si>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</si>
  <si>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</si>
  <si>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ארד- ארד</t>
  </si>
  <si>
    <t>1091651</t>
  </si>
  <si>
    <t>510007800</t>
  </si>
  <si>
    <t>אלקטרוניקה ואופטיקה</t>
  </si>
  <si>
    <t>נקסט ויז'ן- נקסט ויז'ן</t>
  </si>
  <si>
    <t>1176593</t>
  </si>
  <si>
    <t>514259019</t>
  </si>
  <si>
    <t>פז בית זיקוק אשדוד (בז"א)- בית זיקוק אשדוד</t>
  </si>
  <si>
    <t>1198910</t>
  </si>
  <si>
    <t>פז נפט- פז נפט</t>
  </si>
  <si>
    <t>1100007</t>
  </si>
  <si>
    <t>510216054</t>
  </si>
  <si>
    <t>מימון ישיר- מימון ישיר קב</t>
  </si>
  <si>
    <t>1168186</t>
  </si>
  <si>
    <t>513893123</t>
  </si>
  <si>
    <t>מנורה    1- מנורה מב החזקות</t>
  </si>
  <si>
    <t>566018</t>
  </si>
  <si>
    <t>520007469</t>
  </si>
  <si>
    <t>ישראמקו יהש- ישראמקו יהש</t>
  </si>
  <si>
    <t>232017</t>
  </si>
  <si>
    <t>550010003</t>
  </si>
  <si>
    <t>חיפושי נפט וגז</t>
  </si>
  <si>
    <t>סקופ- סקופ</t>
  </si>
  <si>
    <t>288019</t>
  </si>
  <si>
    <t>520037425</t>
  </si>
  <si>
    <t>מסחר</t>
  </si>
  <si>
    <t>קרסו- קרסו מוטורס</t>
  </si>
  <si>
    <t>1123850</t>
  </si>
  <si>
    <t>514065283</t>
  </si>
  <si>
    <t>תדיראן הולדינגס- תדיראן גרופ</t>
  </si>
  <si>
    <t>258012</t>
  </si>
  <si>
    <t>520036732</t>
  </si>
  <si>
    <t>אלקטרה נדלן- אלקטרה נדל"ן</t>
  </si>
  <si>
    <t>1094044</t>
  </si>
  <si>
    <t>510607328</t>
  </si>
  <si>
    <t>ריט 1- 1 ריט</t>
  </si>
  <si>
    <t>1098920</t>
  </si>
  <si>
    <t>513821488</t>
  </si>
  <si>
    <t>נכסים בנין- נכסים ובנין</t>
  </si>
  <si>
    <t>699017</t>
  </si>
  <si>
    <t>יוחננוף- יוחננוף</t>
  </si>
  <si>
    <t>1161264</t>
  </si>
  <si>
    <t>511344186</t>
  </si>
  <si>
    <t>רשתות שיווק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</si>
  <si>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</si>
  <si>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</si>
  <si>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</si>
  <si>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</si>
  <si>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</si>
  <si>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</si>
  <si>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</si>
  <si>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</si>
  <si>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</si>
  <si>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</si>
  <si>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</si>
  <si>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</si>
  <si>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</si>
  <si>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</si>
  <si>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</si>
  <si>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</si>
  <si>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</si>
  <si>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</si>
  <si>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</si>
  <si>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</si>
  <si>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</si>
  <si>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</si>
  <si>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ישראכרט- ישראכרט</t>
  </si>
  <si>
    <t>1157403</t>
  </si>
  <si>
    <t>510706153</t>
  </si>
  <si>
    <t>שרותים פיננסים</t>
  </si>
  <si>
    <t>סה"כ מניות היתר</t>
  </si>
  <si>
    <t>בליץ- בליץ</t>
  </si>
  <si>
    <t>424010</t>
  </si>
  <si>
    <t>520038779</t>
  </si>
  <si>
    <t>סולאיר- סולאיר</t>
  </si>
  <si>
    <t>1172287</t>
  </si>
  <si>
    <t>516046307</t>
  </si>
  <si>
    <t>חג'ג' אירופה- חג'ג' אירופה</t>
  </si>
  <si>
    <t>1143635</t>
  </si>
  <si>
    <t>חג'ג' נדל"ן- חג'ג' נדלן</t>
  </si>
  <si>
    <t>823013</t>
  </si>
  <si>
    <t>520033309</t>
  </si>
  <si>
    <t>ישרוטל- ישרוטל</t>
  </si>
  <si>
    <t>1080985</t>
  </si>
  <si>
    <t>520042482</t>
  </si>
  <si>
    <t>בכורי שדה- 'בכורי שדה אחז</t>
  </si>
  <si>
    <t>1172618</t>
  </si>
  <si>
    <t>512402538</t>
  </si>
  <si>
    <t>דיפלומט אחזקות- דיפלומט</t>
  </si>
  <si>
    <t>1173491</t>
  </si>
  <si>
    <t>510400740</t>
  </si>
  <si>
    <t>בית שמש- בית שמש</t>
  </si>
  <si>
    <t>1081561</t>
  </si>
  <si>
    <t>520043480</t>
  </si>
  <si>
    <t>מתכת ומוצרי בניה</t>
  </si>
  <si>
    <t>חמת- חמת</t>
  </si>
  <si>
    <t>384016</t>
  </si>
  <si>
    <t>520038530</t>
  </si>
  <si>
    <t>ארגו פרופרטיז- ארגו פרופרטיז</t>
  </si>
  <si>
    <t>1175371</t>
  </si>
  <si>
    <t>70252750</t>
  </si>
  <si>
    <t>בית בכפר- בית בכפר</t>
  </si>
  <si>
    <t>1183656</t>
  </si>
  <si>
    <t>511605719</t>
  </si>
  <si>
    <t>גב ים    1- גב ים</t>
  </si>
  <si>
    <t>759019</t>
  </si>
  <si>
    <t>520001736</t>
  </si>
  <si>
    <t>רני צים- רני צים</t>
  </si>
  <si>
    <t>1143619</t>
  </si>
  <si>
    <t>514353671</t>
  </si>
  <si>
    <t>טיב טעם- טיב טעם</t>
  </si>
  <si>
    <t>103010</t>
  </si>
  <si>
    <t>520041187</t>
  </si>
  <si>
    <t>אי.טי.ג'י.איי- אי.טי.ג'י.איי</t>
  </si>
  <si>
    <t>1176114</t>
  </si>
  <si>
    <t>513764399</t>
  </si>
  <si>
    <t>שרותים</t>
  </si>
  <si>
    <t>אטראו שוקי הון- אטראו שוקי הון</t>
  </si>
  <si>
    <t>1096106</t>
  </si>
  <si>
    <t>513773564</t>
  </si>
  <si>
    <t>סה"כ call 001 אופציות</t>
  </si>
  <si>
    <t>S H L Telemedicine Ltd</t>
  </si>
  <si>
    <t>IL0010855885</t>
  </si>
  <si>
    <t>5261</t>
  </si>
  <si>
    <t>Health Care Equip &amp; Services</t>
  </si>
  <si>
    <t>NICE SYSTEMS LTD</t>
  </si>
  <si>
    <t>US6536561086</t>
  </si>
  <si>
    <t>NYSE</t>
  </si>
  <si>
    <t>Software &amp; Services</t>
  </si>
  <si>
    <t>ITURAN LOCATION-US</t>
  </si>
  <si>
    <t>IL0010818685</t>
  </si>
  <si>
    <t>5169</t>
  </si>
  <si>
    <t>Technology Hardware &amp; Equip</t>
  </si>
  <si>
    <t>ORMAT TECHNOLOGIES-ORA</t>
  </si>
  <si>
    <t>US6866881021</t>
  </si>
  <si>
    <t>Utilities</t>
  </si>
  <si>
    <t>BANK OF AMERICA - BAC- Bank of  America</t>
  </si>
  <si>
    <t>US0605051046</t>
  </si>
  <si>
    <t>JPM - JP  MORGAN</t>
  </si>
  <si>
    <t>US46625H1005</t>
  </si>
  <si>
    <t>4809</t>
  </si>
  <si>
    <t>NEOEN FP</t>
  </si>
  <si>
    <t>FR0011675362</t>
  </si>
  <si>
    <t>5175</t>
  </si>
  <si>
    <t>RWE GY</t>
  </si>
  <si>
    <t>DE0007037129</t>
  </si>
  <si>
    <t>5242</t>
  </si>
  <si>
    <t>Mondelez International- Mondelez International</t>
  </si>
  <si>
    <t>US6092071058</t>
  </si>
  <si>
    <t>NASDAQ</t>
  </si>
  <si>
    <t>5075</t>
  </si>
  <si>
    <t>Food Beverage &amp; Tobacco</t>
  </si>
  <si>
    <t>JACOB SOLUTIONS- JACOBS SOLUTIONS</t>
  </si>
  <si>
    <t>US46982L1089</t>
  </si>
  <si>
    <t>5377</t>
  </si>
  <si>
    <t>INDUSTRIAL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</si>
  <si>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</si>
  <si>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</si>
  <si>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</si>
  <si>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</si>
  <si>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</si>
  <si>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</si>
  <si>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</si>
  <si>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</si>
  <si>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</si>
  <si>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</si>
  <si>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</si>
  <si>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</si>
  <si>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</si>
  <si>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</si>
  <si>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</si>
  <si>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</si>
  <si>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</si>
  <si>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</si>
  <si>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</si>
  <si>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</si>
  <si>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</si>
  <si>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</si>
  <si>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</si>
  <si>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Capital Management LLC</t>
  </si>
  <si>
    <t>US46090E1038</t>
  </si>
  <si>
    <t>1290</t>
  </si>
  <si>
    <t>מניות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</si>
  <si>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</si>
  <si>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</si>
  <si>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</si>
  <si>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</si>
  <si>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</si>
  <si>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</si>
  <si>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</si>
  <si>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</si>
  <si>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</si>
  <si>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</si>
  <si>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</si>
  <si>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510938608</t>
  </si>
  <si>
    <t>סה"כ כתבי אופציות בישראל</t>
  </si>
  <si>
    <t>בית בכפר אופציה 1 30/01/25- בית בכפר</t>
  </si>
  <si>
    <t>1183664</t>
  </si>
  <si>
    <t>צ'קראטק אפ 3 20.03.25- זוז פאוור</t>
  </si>
  <si>
    <t>1185321</t>
  </si>
  <si>
    <t>גרופ 107 אופציה 1 01/09/24- 107 גרופ</t>
  </si>
  <si>
    <t>1180199</t>
  </si>
  <si>
    <t>איידנטי  אופציה 2 14/06/24- 'איידנטי הלת</t>
  </si>
  <si>
    <t>1177476</t>
  </si>
  <si>
    <t>טראקנט אופציה 1 02/03/25- טראקנט</t>
  </si>
  <si>
    <t>1174101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</si>
  <si>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</si>
  <si>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</si>
  <si>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</si>
  <si>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</si>
  <si>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</si>
  <si>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</si>
  <si>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</si>
  <si>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</si>
  <si>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</si>
  <si>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</si>
  <si>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</si>
  <si>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</si>
  <si>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MINI-DMH4-15/03/24</t>
  </si>
  <si>
    <t>BBG01FTN85W8</t>
  </si>
  <si>
    <t>FUT VAL EUR HSBC - רוו"ה מחוזים</t>
  </si>
  <si>
    <t>333740</t>
  </si>
  <si>
    <t>FUT VAL USD - רוו"ה מחוזים</t>
  </si>
  <si>
    <t>415349</t>
  </si>
  <si>
    <t>MINI NASDAQ100-NQH4- 15/03/24</t>
  </si>
  <si>
    <t>BBG01BY93664</t>
  </si>
  <si>
    <t>MSCI EM - MESH4 - 15/03/2024</t>
  </si>
  <si>
    <t>BBG00ZR8CMX7</t>
  </si>
  <si>
    <t>S&amp;P500 E-MINI -ESH4-15/03/24</t>
  </si>
  <si>
    <t>BBG013ZHH8T9</t>
  </si>
  <si>
    <t>STOXX 600- SXOH4-15/03/24</t>
  </si>
  <si>
    <t>DE000C6XKB44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</si>
  <si>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</si>
  <si>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</si>
  <si>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</si>
  <si>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</si>
  <si>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</si>
  <si>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</si>
  <si>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</si>
  <si>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</si>
  <si>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</si>
  <si>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</si>
  <si>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</si>
  <si>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</si>
  <si>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</si>
  <si>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</si>
  <si>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נעמ פרטי-1/2/24- נאוי</t>
  </si>
  <si>
    <t>96048</t>
  </si>
  <si>
    <t>520036070</t>
  </si>
  <si>
    <t>27/04/22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</si>
  <si>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</si>
  <si>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</si>
  <si>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</si>
  <si>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</si>
  <si>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</si>
  <si>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Aaa.il</t>
  </si>
  <si>
    <t>04/05/21</t>
  </si>
  <si>
    <t>גרופ 11- 11 גרופ</t>
  </si>
  <si>
    <t>1181106</t>
  </si>
  <si>
    <t>1992</t>
  </si>
  <si>
    <t>השקעות בהיי טק</t>
  </si>
  <si>
    <t>וויו גרופ TASE UP- גרופ(VEEV) וויו</t>
  </si>
  <si>
    <t>1171107</t>
  </si>
  <si>
    <t>1837</t>
  </si>
  <si>
    <t>רובוטיקה ותלת מימד</t>
  </si>
  <si>
    <t>סה"כ קרנות הון סיכון</t>
  </si>
  <si>
    <t>קרן מור טק- מור טק</t>
  </si>
  <si>
    <t>74254</t>
  </si>
  <si>
    <t>17/07/23</t>
  </si>
  <si>
    <t>סה"כ קרנות גידור</t>
  </si>
  <si>
    <t>סה"כ קרנות נדל"ן</t>
  </si>
  <si>
    <t>סה"כ קרנות השקעה אחרות</t>
  </si>
  <si>
    <t>Klirmark Opportunity Fund IV- Klirmark Opportunity</t>
  </si>
  <si>
    <t>74252</t>
  </si>
  <si>
    <t>10/10/23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</si>
  <si>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</si>
  <si>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</si>
  <si>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</si>
  <si>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</si>
  <si>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קרן Dover Street XI הרבור וסט- Dover Street XI Feeder Fund</t>
  </si>
  <si>
    <t>74253</t>
  </si>
  <si>
    <t>11/12/23</t>
  </si>
  <si>
    <t>סה"כ כתבי אופציה בישראל</t>
  </si>
  <si>
    <t>Protalix Biotherapeutics Inc</t>
  </si>
  <si>
    <t>US74365A3095</t>
  </si>
  <si>
    <t>18/03/20</t>
  </si>
  <si>
    <t>בליץ אופציה לא סחירה 01/06/24- בליץ</t>
  </si>
  <si>
    <t>42401011</t>
  </si>
  <si>
    <t>08/06/21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</si>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</sst>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1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17168.960017798981</v>
      </c>
      <c r="D11" s="76">
        <f>C11/$C$42</f>
        <v>9.1397027448696322E-2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44841.475861699997</v>
      </c>
      <c r="D13" s="78">
        <f t="shared" ref="D13:D42" si="0">C13/$C$42</f>
        <v>0.23870855287233933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14952.842726278561</v>
      </c>
      <c r="D15" s="78">
        <f t="shared" si="0"/>
        <v>7.9599776321508456E-2</v>
      </c>
    </row>
    <row r="16" spans="1:36">
      <c r="A16" s="10" t="s">
        <v>13</v>
      </c>
      <c r="B16" s="70" t="s">
        <v>19</v>
      </c>
      <c r="C16" s="77">
        <v>57568.386190254998</v>
      </c>
      <c r="D16" s="78">
        <f t="shared" si="0"/>
        <v>0.30645882845281436</v>
      </c>
    </row>
    <row r="17" spans="1:4">
      <c r="A17" s="10" t="s">
        <v>13</v>
      </c>
      <c r="B17" s="70" t="s">
        <v>195</v>
      </c>
      <c r="C17" s="77">
        <v>29386.717205199999</v>
      </c>
      <c r="D17" s="78">
        <f t="shared" si="0"/>
        <v>0.15643688355301216</v>
      </c>
    </row>
    <row r="18" spans="1:4">
      <c r="A18" s="10" t="s">
        <v>13</v>
      </c>
      <c r="B18" s="70" t="s">
        <v>20</v>
      </c>
      <c r="C18" s="77">
        <v>6223.56</v>
      </c>
      <c r="D18" s="78">
        <f t="shared" si="0"/>
        <v>3.3130421618951918E-2</v>
      </c>
    </row>
    <row r="19" spans="1:4">
      <c r="A19" s="10" t="s">
        <v>13</v>
      </c>
      <c r="B19" s="70" t="s">
        <v>21</v>
      </c>
      <c r="C19" s="77">
        <v>153.58464599999999</v>
      </c>
      <c r="D19" s="78">
        <f t="shared" si="0"/>
        <v>8.1759058740937297E-4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2621.8579057719126</v>
      </c>
      <c r="D21" s="78">
        <f t="shared" si="0"/>
        <v>1.3957165648472221E-2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8104.5</v>
      </c>
      <c r="D25" s="78">
        <f t="shared" si="0"/>
        <v>4.3143394136281453E-2</v>
      </c>
    </row>
    <row r="26" spans="1:4">
      <c r="A26" s="10" t="s">
        <v>13</v>
      </c>
      <c r="B26" s="70" t="s">
        <v>18</v>
      </c>
      <c r="C26" s="77">
        <v>1005.336387524</v>
      </c>
      <c r="D26" s="78">
        <f t="shared" si="0"/>
        <v>5.3517951763209729E-3</v>
      </c>
    </row>
    <row r="27" spans="1:4">
      <c r="A27" s="10" t="s">
        <v>13</v>
      </c>
      <c r="B27" s="70" t="s">
        <v>28</v>
      </c>
      <c r="C27" s="77">
        <v>900.00000807754998</v>
      </c>
      <c r="D27" s="78">
        <f t="shared" si="0"/>
        <v>4.7910488088279638E-3</v>
      </c>
    </row>
    <row r="28" spans="1:4">
      <c r="A28" s="10" t="s">
        <v>13</v>
      </c>
      <c r="B28" s="70" t="s">
        <v>29</v>
      </c>
      <c r="C28" s="77">
        <v>1073.4017864649929</v>
      </c>
      <c r="D28" s="78">
        <f t="shared" si="0"/>
        <v>5.7141336714230141E-3</v>
      </c>
    </row>
    <row r="29" spans="1:4">
      <c r="A29" s="10" t="s">
        <v>13</v>
      </c>
      <c r="B29" s="70" t="s">
        <v>30</v>
      </c>
      <c r="C29" s="77">
        <v>7.7504972456398002</v>
      </c>
      <c r="D29" s="78">
        <f t="shared" si="0"/>
        <v>4.1258900292529055E-5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3841.9376263859999</v>
      </c>
      <c r="D37" s="78">
        <f t="shared" si="0"/>
        <v>2.0452122803649928E-2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187850.31085870264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201</v>
      </c>
      <c r="D49">
        <v>2.5637E-2</v>
      </c>
    </row>
    <row r="50" spans="3:4">
      <c r="C50" t="s">
        <v>123</v>
      </c>
      <c r="D50">
        <v>2.7465000000000002</v>
      </c>
    </row>
    <row r="51" spans="3:4">
      <c r="C51" t="s">
        <v>202</v>
      </c>
      <c r="D51">
        <v>0.46439999999999998</v>
      </c>
    </row>
    <row r="52" spans="3:4">
      <c r="C52" t="s">
        <v>106</v>
      </c>
      <c r="D52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17168.960017798981</v>
      </c>
      <c r="K11" s="76">
        <f>J11/$J$11</f>
        <v>1</v>
      </c>
      <c r="L11" s="76">
        <f>J11/'סכום נכסי הקרן'!$C$42</f>
        <v>9.1397027448696322E-2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17168.960017798981</v>
      </c>
      <c r="K12" s="80">
        <f t="shared" ref="K12:K36" si="0">J12/$J$11</f>
        <v>1</v>
      </c>
      <c r="L12" s="80">
        <f>J12/'סכום נכסי הקרן'!$C$42</f>
        <v>9.1397027448696322E-2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4625.9382699999805</v>
      </c>
      <c r="K13" s="80">
        <f t="shared" si="0"/>
        <v>0.26943613737840216</v>
      </c>
      <c r="L13" s="80">
        <f>J13/'סכום נכסי הקרן'!$C$42</f>
        <v>2.4625662043644535E-2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f>2417.81248+1821.22253999998</f>
        <v>4239.0350199999802</v>
      </c>
      <c r="K14" s="78">
        <f t="shared" si="0"/>
        <v>0.2469010945104067</v>
      </c>
      <c r="L14" s="78">
        <f>J14/'סכום נכסי הקרן'!$C$42</f>
        <v>2.2566026112080806E-2</v>
      </c>
    </row>
    <row r="15" spans="2:13">
      <c r="B15" t="s">
        <v>210</v>
      </c>
      <c r="C15" t="s">
        <v>206</v>
      </c>
      <c r="D15" t="s">
        <v>207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386.90325000000001</v>
      </c>
      <c r="K15" s="78">
        <f t="shared" si="0"/>
        <v>2.2535042867995451E-2</v>
      </c>
      <c r="L15" s="78">
        <f>J15/'סכום נכסי הקרן'!$C$42</f>
        <v>2.0596359315637287E-3</v>
      </c>
    </row>
    <row r="16" spans="2:13">
      <c r="B16" s="79" t="s">
        <v>211</v>
      </c>
      <c r="D16" s="16"/>
      <c r="I16" s="80">
        <v>0</v>
      </c>
      <c r="J16" s="81">
        <v>12543.021747799001</v>
      </c>
      <c r="K16" s="80">
        <f t="shared" si="0"/>
        <v>0.73056386262159778</v>
      </c>
      <c r="L16" s="80">
        <f>J16/'סכום נכסי הקרן'!$C$42</f>
        <v>6.6771365405051783E-2</v>
      </c>
    </row>
    <row r="17" spans="2:12">
      <c r="B17" t="s">
        <v>212</v>
      </c>
      <c r="C17" t="s">
        <v>213</v>
      </c>
      <c r="D17" t="s">
        <v>207</v>
      </c>
      <c r="E17" t="s">
        <v>208</v>
      </c>
      <c r="F17" t="s">
        <v>209</v>
      </c>
      <c r="G17" t="s">
        <v>110</v>
      </c>
      <c r="H17" s="78">
        <v>0</v>
      </c>
      <c r="I17" s="78">
        <v>0</v>
      </c>
      <c r="J17" s="77">
        <v>5979.9347449320003</v>
      </c>
      <c r="K17" s="78">
        <f t="shared" si="0"/>
        <v>0.34829918287028622</v>
      </c>
      <c r="L17" s="78">
        <f>J17/'סכום נכסי הקרן'!$C$42</f>
        <v>3.1833509977154048E-2</v>
      </c>
    </row>
    <row r="18" spans="2:12">
      <c r="B18" t="s">
        <v>214</v>
      </c>
      <c r="C18" t="s">
        <v>215</v>
      </c>
      <c r="D18" t="s">
        <v>207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6556.9794252299998</v>
      </c>
      <c r="K18" s="78">
        <f t="shared" si="0"/>
        <v>0.38190894605336662</v>
      </c>
      <c r="L18" s="78">
        <f>J18/'סכום נכסי הקרן'!$C$42</f>
        <v>3.4905342425342233E-2</v>
      </c>
    </row>
    <row r="19" spans="2:12">
      <c r="B19" t="s">
        <v>216</v>
      </c>
      <c r="C19" t="s">
        <v>217</v>
      </c>
      <c r="D19" t="s">
        <v>207</v>
      </c>
      <c r="E19" t="s">
        <v>208</v>
      </c>
      <c r="F19" t="s">
        <v>209</v>
      </c>
      <c r="G19" t="s">
        <v>202</v>
      </c>
      <c r="H19" s="78">
        <v>0</v>
      </c>
      <c r="I19" s="78">
        <v>0</v>
      </c>
      <c r="J19" s="77">
        <v>3.7862531999999997E-2</v>
      </c>
      <c r="K19" s="78">
        <f t="shared" si="0"/>
        <v>2.2052897764773222E-6</v>
      </c>
      <c r="L19" s="78">
        <f>J19/'סכום נכסי הקרן'!$C$42</f>
        <v>2.015569302330272E-7</v>
      </c>
    </row>
    <row r="20" spans="2:12">
      <c r="B20" t="s">
        <v>218</v>
      </c>
      <c r="C20" t="s">
        <v>219</v>
      </c>
      <c r="D20" t="s">
        <v>207</v>
      </c>
      <c r="E20" t="s">
        <v>208</v>
      </c>
      <c r="F20" t="s">
        <v>209</v>
      </c>
      <c r="G20" t="s">
        <v>123</v>
      </c>
      <c r="H20" s="78">
        <v>0</v>
      </c>
      <c r="I20" s="78">
        <v>0</v>
      </c>
      <c r="J20" s="77">
        <v>3.8360914799999999</v>
      </c>
      <c r="K20" s="78">
        <f t="shared" si="0"/>
        <v>2.2343179062815345E-4</v>
      </c>
      <c r="L20" s="78">
        <f>J20/'סכום נכסי הקרן'!$C$42</f>
        <v>2.0421001500952709E-5</v>
      </c>
    </row>
    <row r="21" spans="2:12">
      <c r="B21" t="s">
        <v>220</v>
      </c>
      <c r="C21" t="s">
        <v>221</v>
      </c>
      <c r="D21" t="s">
        <v>207</v>
      </c>
      <c r="E21" t="s">
        <v>208</v>
      </c>
      <c r="F21" t="s">
        <v>209</v>
      </c>
      <c r="G21" t="s">
        <v>201</v>
      </c>
      <c r="H21" s="78">
        <v>0</v>
      </c>
      <c r="I21" s="78">
        <v>0</v>
      </c>
      <c r="J21" s="77">
        <v>2.2336236249999999</v>
      </c>
      <c r="K21" s="78">
        <f t="shared" si="0"/>
        <v>1.3009661754028273E-4</v>
      </c>
      <c r="L21" s="78">
        <f>J21/'סכום נכסי הקרן'!$C$42</f>
        <v>1.1890444124311768E-5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0.41</v>
      </c>
      <c r="I11" s="7"/>
      <c r="J11" s="7"/>
      <c r="K11" s="76">
        <v>4.2999999999999997E-2</v>
      </c>
      <c r="L11" s="75">
        <v>45575343</v>
      </c>
      <c r="M11" s="7"/>
      <c r="N11" s="75">
        <v>0</v>
      </c>
      <c r="O11" s="75">
        <v>44841.475861699997</v>
      </c>
      <c r="P11" s="7"/>
      <c r="Q11" s="76">
        <v>1</v>
      </c>
      <c r="R11" s="76">
        <v>0.24099999999999999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0.41</v>
      </c>
      <c r="K12" s="80">
        <v>4.2999999999999997E-2</v>
      </c>
      <c r="L12" s="81">
        <v>45575343</v>
      </c>
      <c r="N12" s="81">
        <v>0</v>
      </c>
      <c r="O12" s="81">
        <v>44841.475861699997</v>
      </c>
      <c r="Q12" s="80">
        <v>1</v>
      </c>
      <c r="R12" s="80">
        <v>0.24099999999999999</v>
      </c>
    </row>
    <row r="13" spans="2:53">
      <c r="B13" s="79" t="s">
        <v>231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232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223</v>
      </c>
      <c r="C15" t="s">
        <v>223</v>
      </c>
      <c r="D15" s="16"/>
      <c r="E15" t="s">
        <v>223</v>
      </c>
      <c r="H15" s="77">
        <v>0</v>
      </c>
      <c r="I15" t="s">
        <v>223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233</v>
      </c>
      <c r="C16" s="16"/>
      <c r="D16" s="16"/>
      <c r="H16" s="81">
        <v>0.41</v>
      </c>
      <c r="K16" s="80">
        <v>4.2999999999999997E-2</v>
      </c>
      <c r="L16" s="81">
        <v>45575343</v>
      </c>
      <c r="N16" s="81">
        <v>0</v>
      </c>
      <c r="O16" s="81">
        <v>44841.475861699997</v>
      </c>
      <c r="Q16" s="80">
        <v>1</v>
      </c>
      <c r="R16" s="80">
        <v>0.24099999999999999</v>
      </c>
    </row>
    <row r="17" spans="2:18">
      <c r="B17" s="79" t="s">
        <v>234</v>
      </c>
      <c r="C17" s="16"/>
      <c r="D17" s="16"/>
      <c r="H17" s="81">
        <v>0.3</v>
      </c>
      <c r="K17" s="80">
        <v>4.3799999999999999E-2</v>
      </c>
      <c r="L17" s="81">
        <v>36000000</v>
      </c>
      <c r="N17" s="81">
        <v>0</v>
      </c>
      <c r="O17" s="81">
        <v>35535.199999999997</v>
      </c>
      <c r="Q17" s="80">
        <v>0.79249999999999998</v>
      </c>
      <c r="R17" s="80">
        <v>0.191</v>
      </c>
    </row>
    <row r="18" spans="2:18">
      <c r="B18" t="s">
        <v>235</v>
      </c>
      <c r="C18" t="s">
        <v>236</v>
      </c>
      <c r="D18" t="s">
        <v>100</v>
      </c>
      <c r="E18" t="s">
        <v>237</v>
      </c>
      <c r="G18" t="s">
        <v>238</v>
      </c>
      <c r="H18" s="77">
        <v>0.76</v>
      </c>
      <c r="I18" t="s">
        <v>102</v>
      </c>
      <c r="J18" s="78">
        <v>0</v>
      </c>
      <c r="K18" s="78">
        <v>4.1700000000000001E-2</v>
      </c>
      <c r="L18" s="77">
        <v>2000000</v>
      </c>
      <c r="M18" s="77">
        <v>96.96</v>
      </c>
      <c r="N18" s="77">
        <v>0</v>
      </c>
      <c r="O18" s="77">
        <v>1939.2</v>
      </c>
      <c r="P18" s="78">
        <v>1E-4</v>
      </c>
      <c r="Q18" s="78">
        <v>4.3200000000000002E-2</v>
      </c>
      <c r="R18" s="78">
        <v>1.04E-2</v>
      </c>
    </row>
    <row r="19" spans="2:18">
      <c r="B19" t="s">
        <v>239</v>
      </c>
      <c r="C19" t="s">
        <v>240</v>
      </c>
      <c r="D19" t="s">
        <v>100</v>
      </c>
      <c r="E19" t="s">
        <v>237</v>
      </c>
      <c r="G19" t="s">
        <v>241</v>
      </c>
      <c r="H19" s="77">
        <v>0.26</v>
      </c>
      <c r="I19" t="s">
        <v>102</v>
      </c>
      <c r="J19" s="78">
        <v>0</v>
      </c>
      <c r="K19" s="78">
        <v>4.3900000000000002E-2</v>
      </c>
      <c r="L19" s="77">
        <v>30000000</v>
      </c>
      <c r="M19" s="77">
        <v>98.9</v>
      </c>
      <c r="N19" s="77">
        <v>0</v>
      </c>
      <c r="O19" s="77">
        <v>29670</v>
      </c>
      <c r="P19" s="78">
        <v>1.5E-3</v>
      </c>
      <c r="Q19" s="78">
        <v>0.66169999999999995</v>
      </c>
      <c r="R19" s="78">
        <v>0.1595</v>
      </c>
    </row>
    <row r="20" spans="2:18">
      <c r="B20" t="s">
        <v>242</v>
      </c>
      <c r="C20" t="s">
        <v>243</v>
      </c>
      <c r="D20" t="s">
        <v>100</v>
      </c>
      <c r="E20" t="s">
        <v>237</v>
      </c>
      <c r="G20" t="s">
        <v>244</v>
      </c>
      <c r="H20" s="77">
        <v>0.43</v>
      </c>
      <c r="I20" t="s">
        <v>102</v>
      </c>
      <c r="J20" s="78">
        <v>0</v>
      </c>
      <c r="K20" s="78">
        <v>4.4400000000000002E-2</v>
      </c>
      <c r="L20" s="77">
        <v>4000000</v>
      </c>
      <c r="M20" s="77">
        <v>98.15</v>
      </c>
      <c r="N20" s="77">
        <v>0</v>
      </c>
      <c r="O20" s="77">
        <v>3926</v>
      </c>
      <c r="P20" s="78">
        <v>2.0000000000000001E-4</v>
      </c>
      <c r="Q20" s="78">
        <v>8.7599999999999997E-2</v>
      </c>
      <c r="R20" s="78">
        <v>2.1100000000000001E-2</v>
      </c>
    </row>
    <row r="21" spans="2:18">
      <c r="B21" s="79" t="s">
        <v>245</v>
      </c>
      <c r="C21" s="16"/>
      <c r="D21" s="16"/>
      <c r="H21" s="81">
        <v>0.84</v>
      </c>
      <c r="K21" s="80">
        <v>3.9699999999999999E-2</v>
      </c>
      <c r="L21" s="81">
        <v>9575343</v>
      </c>
      <c r="N21" s="81">
        <v>0</v>
      </c>
      <c r="O21" s="81">
        <v>9306.2758617</v>
      </c>
      <c r="Q21" s="80">
        <v>0.20749999999999999</v>
      </c>
      <c r="R21" s="80">
        <v>0.05</v>
      </c>
    </row>
    <row r="22" spans="2:18">
      <c r="B22" t="s">
        <v>246</v>
      </c>
      <c r="C22" t="s">
        <v>247</v>
      </c>
      <c r="D22" t="s">
        <v>100</v>
      </c>
      <c r="E22" t="s">
        <v>237</v>
      </c>
      <c r="G22" t="s">
        <v>248</v>
      </c>
      <c r="H22" s="77">
        <v>0.84</v>
      </c>
      <c r="I22" t="s">
        <v>102</v>
      </c>
      <c r="J22" s="78">
        <v>4.0000000000000001E-3</v>
      </c>
      <c r="K22" s="78">
        <v>3.9699999999999999E-2</v>
      </c>
      <c r="L22" s="77">
        <v>9575343</v>
      </c>
      <c r="M22" s="77">
        <v>97.19</v>
      </c>
      <c r="N22" s="77">
        <v>0</v>
      </c>
      <c r="O22" s="77">
        <v>9306.2758617</v>
      </c>
      <c r="P22" s="78">
        <v>5.9999999999999995E-4</v>
      </c>
      <c r="Q22" s="78">
        <v>0.20749999999999999</v>
      </c>
      <c r="R22" s="78">
        <v>0.05</v>
      </c>
    </row>
    <row r="23" spans="2:18">
      <c r="B23" s="79" t="s">
        <v>249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223</v>
      </c>
      <c r="C24" t="s">
        <v>223</v>
      </c>
      <c r="D24" s="16"/>
      <c r="E24" t="s">
        <v>223</v>
      </c>
      <c r="H24" s="77">
        <v>0</v>
      </c>
      <c r="I24" t="s">
        <v>223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250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223</v>
      </c>
      <c r="C26" t="s">
        <v>223</v>
      </c>
      <c r="D26" s="16"/>
      <c r="E26" t="s">
        <v>223</v>
      </c>
      <c r="H26" s="77">
        <v>0</v>
      </c>
      <c r="I26" t="s">
        <v>223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228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s="79" t="s">
        <v>251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223</v>
      </c>
      <c r="C29" t="s">
        <v>223</v>
      </c>
      <c r="D29" s="16"/>
      <c r="E29" t="s">
        <v>223</v>
      </c>
      <c r="H29" s="77">
        <v>0</v>
      </c>
      <c r="I29" t="s">
        <v>223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252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223</v>
      </c>
      <c r="C31" t="s">
        <v>223</v>
      </c>
      <c r="D31" s="16"/>
      <c r="E31" t="s">
        <v>223</v>
      </c>
      <c r="H31" s="77">
        <v>0</v>
      </c>
      <c r="I31" t="s">
        <v>223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t="s">
        <v>253</v>
      </c>
      <c r="C32" s="16"/>
      <c r="D32" s="16"/>
    </row>
    <row r="33" spans="2:4">
      <c r="B33" t="s">
        <v>254</v>
      </c>
      <c r="C33" s="16"/>
      <c r="D33" s="16"/>
    </row>
    <row r="34" spans="2:4">
      <c r="B34" t="s">
        <v>255</v>
      </c>
      <c r="C34" s="16"/>
      <c r="D34" s="16"/>
    </row>
    <row r="35" spans="2:4">
      <c r="B35" t="s">
        <v>256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253</v>
      </c>
      <c r="C25" s="16"/>
      <c r="D25" s="16"/>
      <c r="E25" s="16"/>
      <c r="F25" s="16"/>
      <c r="G25" s="16"/>
    </row>
    <row r="26" spans="2:21">
      <c r="B26" t="s">
        <v>254</v>
      </c>
      <c r="C26" s="16"/>
      <c r="D26" s="16"/>
      <c r="E26" s="16"/>
      <c r="F26" s="16"/>
      <c r="G26" s="16"/>
    </row>
    <row r="27" spans="2:21">
      <c r="B27" t="s">
        <v>255</v>
      </c>
      <c r="C27" s="16"/>
      <c r="D27" s="16"/>
      <c r="E27" s="16"/>
      <c r="F27" s="16"/>
      <c r="G27" s="16"/>
    </row>
    <row r="28" spans="2:21">
      <c r="B28" t="s">
        <v>256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abSelected="1" topLeftCell="A38" workbookViewId="0">
      <selection activeCell="A14" sqref="A14:XFD6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2.81</v>
      </c>
      <c r="L11" s="7"/>
      <c r="M11" s="7"/>
      <c r="N11" s="76">
        <v>6.7199999999999996E-2</v>
      </c>
      <c r="O11" s="75">
        <f>O12+O45</f>
        <v>12998120.42</v>
      </c>
      <c r="P11" s="33"/>
      <c r="Q11" s="75">
        <v>65.494079999999997</v>
      </c>
      <c r="R11" s="75">
        <v>14952.842726278561</v>
      </c>
      <c r="S11" s="7"/>
      <c r="T11" s="76">
        <f>R11/$R$11</f>
        <v>1</v>
      </c>
      <c r="U11" s="76">
        <f>R11/'סכום נכסי הקרן'!$C$42</f>
        <v>7.9599776321508456E-2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2.67</v>
      </c>
      <c r="N12" s="80">
        <v>6.8900000000000003E-2</v>
      </c>
      <c r="O12" s="81">
        <f>O13+O20+O40+O43</f>
        <v>12399120.42</v>
      </c>
      <c r="Q12" s="81">
        <v>65.494079999999997</v>
      </c>
      <c r="R12" s="81">
        <v>12796.134315999901</v>
      </c>
      <c r="T12" s="80">
        <f t="shared" ref="T12:T55" si="0">R12/$R$11</f>
        <v>0.85576599381411289</v>
      </c>
      <c r="U12" s="80">
        <f>R12/'סכום נכסי הקרן'!$C$42</f>
        <v>6.8118781691156774E-2</v>
      </c>
    </row>
    <row r="13" spans="2:66">
      <c r="B13" s="79" t="s">
        <v>257</v>
      </c>
      <c r="C13" s="16"/>
      <c r="D13" s="16"/>
      <c r="E13" s="16"/>
      <c r="F13" s="16"/>
      <c r="K13" s="81">
        <v>3.1</v>
      </c>
      <c r="N13" s="80">
        <v>3.9399999999999998E-2</v>
      </c>
      <c r="O13" s="81">
        <v>1084179.44</v>
      </c>
      <c r="Q13" s="81">
        <v>0</v>
      </c>
      <c r="R13" s="81">
        <v>1381.841396752</v>
      </c>
      <c r="T13" s="80">
        <f t="shared" si="0"/>
        <v>9.2413290372105078E-2</v>
      </c>
      <c r="U13" s="80">
        <f>R13/'סכום נכסי הקרן'!$C$42</f>
        <v>7.3560772427541752E-3</v>
      </c>
    </row>
    <row r="14" spans="2:66" s="101" customFormat="1">
      <c r="B14" s="98" t="s">
        <v>261</v>
      </c>
      <c r="C14" s="98" t="s">
        <v>262</v>
      </c>
      <c r="D14" s="98" t="s">
        <v>100</v>
      </c>
      <c r="E14" s="98" t="s">
        <v>123</v>
      </c>
      <c r="F14" s="98" t="s">
        <v>263</v>
      </c>
      <c r="G14" s="98" t="s">
        <v>264</v>
      </c>
      <c r="H14" s="98" t="s">
        <v>265</v>
      </c>
      <c r="I14" s="98" t="s">
        <v>209</v>
      </c>
      <c r="J14" s="98" t="s">
        <v>266</v>
      </c>
      <c r="K14" s="99">
        <v>1.1399999999999999</v>
      </c>
      <c r="L14" s="98" t="s">
        <v>102</v>
      </c>
      <c r="M14" s="100">
        <v>2.4199999999999999E-2</v>
      </c>
      <c r="N14" s="100">
        <v>4.41E-2</v>
      </c>
      <c r="O14" s="99">
        <v>2</v>
      </c>
      <c r="P14" s="99">
        <v>5626366</v>
      </c>
      <c r="Q14" s="99">
        <v>0</v>
      </c>
      <c r="R14" s="99">
        <v>112.52732</v>
      </c>
      <c r="S14" s="100">
        <v>0</v>
      </c>
      <c r="T14" s="100">
        <f t="shared" si="0"/>
        <v>7.5254800749185446E-3</v>
      </c>
      <c r="U14" s="100">
        <f>R14/'סכום נכסי הקרן'!$C$42</f>
        <v>5.990265306754849E-4</v>
      </c>
    </row>
    <row r="15" spans="2:66" s="101" customFormat="1">
      <c r="B15" s="98" t="s">
        <v>267</v>
      </c>
      <c r="C15" s="98" t="s">
        <v>268</v>
      </c>
      <c r="D15" s="98" t="s">
        <v>100</v>
      </c>
      <c r="E15" s="98" t="s">
        <v>123</v>
      </c>
      <c r="F15" s="98" t="s">
        <v>269</v>
      </c>
      <c r="G15" s="98" t="s">
        <v>264</v>
      </c>
      <c r="H15" s="98" t="s">
        <v>270</v>
      </c>
      <c r="I15" s="98" t="s">
        <v>209</v>
      </c>
      <c r="J15" s="98" t="s">
        <v>266</v>
      </c>
      <c r="K15" s="99">
        <v>1.82</v>
      </c>
      <c r="L15" s="98" t="s">
        <v>102</v>
      </c>
      <c r="M15" s="100">
        <v>1.46E-2</v>
      </c>
      <c r="N15" s="100">
        <v>2.8899999999999999E-2</v>
      </c>
      <c r="O15" s="99">
        <v>3</v>
      </c>
      <c r="P15" s="99">
        <v>5454999</v>
      </c>
      <c r="Q15" s="99">
        <v>0</v>
      </c>
      <c r="R15" s="99">
        <v>163.64997</v>
      </c>
      <c r="S15" s="100">
        <v>0</v>
      </c>
      <c r="T15" s="100">
        <f t="shared" si="0"/>
        <v>1.0944405220847858E-2</v>
      </c>
      <c r="U15" s="100">
        <f>R15/'סכום נכסי הקרן'!$C$42</f>
        <v>8.7117220755143884E-4</v>
      </c>
    </row>
    <row r="16" spans="2:66" s="101" customFormat="1">
      <c r="B16" s="98" t="s">
        <v>271</v>
      </c>
      <c r="C16" s="98" t="s">
        <v>272</v>
      </c>
      <c r="D16" s="98" t="s">
        <v>100</v>
      </c>
      <c r="E16" s="98" t="s">
        <v>123</v>
      </c>
      <c r="F16" s="98" t="s">
        <v>273</v>
      </c>
      <c r="G16" s="98" t="s">
        <v>274</v>
      </c>
      <c r="H16" s="98" t="s">
        <v>275</v>
      </c>
      <c r="I16" s="98" t="s">
        <v>209</v>
      </c>
      <c r="J16" s="98" t="s">
        <v>276</v>
      </c>
      <c r="K16" s="99">
        <v>4.66</v>
      </c>
      <c r="L16" s="98" t="s">
        <v>102</v>
      </c>
      <c r="M16" s="100">
        <v>3.6200000000000003E-2</v>
      </c>
      <c r="N16" s="100">
        <v>3.8100000000000002E-2</v>
      </c>
      <c r="O16" s="99">
        <v>299730</v>
      </c>
      <c r="P16" s="99">
        <v>102</v>
      </c>
      <c r="Q16" s="99">
        <v>0</v>
      </c>
      <c r="R16" s="99">
        <v>305.72460000000001</v>
      </c>
      <c r="S16" s="100">
        <v>2.0000000000000001E-4</v>
      </c>
      <c r="T16" s="100">
        <f t="shared" si="0"/>
        <v>2.0445918250896245E-2</v>
      </c>
      <c r="U16" s="100">
        <f>R16/'סכום נכסי הקרן'!$C$42</f>
        <v>1.6274905194591887E-3</v>
      </c>
    </row>
    <row r="17" spans="2:21" s="101" customFormat="1">
      <c r="B17" s="98" t="s">
        <v>277</v>
      </c>
      <c r="C17" s="98" t="s">
        <v>278</v>
      </c>
      <c r="D17" s="98" t="s">
        <v>100</v>
      </c>
      <c r="E17" s="98" t="s">
        <v>123</v>
      </c>
      <c r="F17" s="98" t="s">
        <v>279</v>
      </c>
      <c r="G17" s="98" t="s">
        <v>280</v>
      </c>
      <c r="H17" s="98" t="s">
        <v>281</v>
      </c>
      <c r="I17" s="98" t="s">
        <v>150</v>
      </c>
      <c r="J17" s="98" t="s">
        <v>276</v>
      </c>
      <c r="K17" s="99">
        <v>3.45</v>
      </c>
      <c r="L17" s="98" t="s">
        <v>102</v>
      </c>
      <c r="M17" s="100">
        <v>3.85E-2</v>
      </c>
      <c r="N17" s="100">
        <v>3.1699999999999999E-2</v>
      </c>
      <c r="O17" s="99">
        <v>236000</v>
      </c>
      <c r="P17" s="99">
        <v>106.9</v>
      </c>
      <c r="Q17" s="99">
        <v>0</v>
      </c>
      <c r="R17" s="99">
        <v>252.28399999999999</v>
      </c>
      <c r="S17" s="100">
        <v>1.2999999999999999E-3</v>
      </c>
      <c r="T17" s="100">
        <f t="shared" si="0"/>
        <v>1.6871975758604666E-2</v>
      </c>
      <c r="U17" s="100">
        <f>R17/'סכום נכסי הקרן'!$C$42</f>
        <v>1.3430054964868445E-3</v>
      </c>
    </row>
    <row r="18" spans="2:21" s="101" customFormat="1">
      <c r="B18" s="98" t="s">
        <v>282</v>
      </c>
      <c r="C18" s="98" t="s">
        <v>283</v>
      </c>
      <c r="D18" s="98" t="s">
        <v>100</v>
      </c>
      <c r="E18" s="98" t="s">
        <v>123</v>
      </c>
      <c r="F18" s="98" t="s">
        <v>284</v>
      </c>
      <c r="G18" s="98" t="s">
        <v>285</v>
      </c>
      <c r="H18" s="98" t="s">
        <v>281</v>
      </c>
      <c r="I18" s="98" t="s">
        <v>150</v>
      </c>
      <c r="J18" s="98" t="s">
        <v>286</v>
      </c>
      <c r="K18" s="99">
        <v>1.94</v>
      </c>
      <c r="L18" s="98" t="s">
        <v>102</v>
      </c>
      <c r="M18" s="100">
        <v>1.2500000000000001E-2</v>
      </c>
      <c r="N18" s="100">
        <v>5.0999999999999997E-2</v>
      </c>
      <c r="O18" s="99">
        <v>264444.44</v>
      </c>
      <c r="P18" s="99">
        <v>98.08</v>
      </c>
      <c r="Q18" s="99">
        <v>0</v>
      </c>
      <c r="R18" s="99">
        <v>259.36710675199998</v>
      </c>
      <c r="S18" s="100">
        <v>2.0999999999999999E-3</v>
      </c>
      <c r="T18" s="100">
        <f t="shared" si="0"/>
        <v>1.7345672090577177E-2</v>
      </c>
      <c r="U18" s="100">
        <f>R18/'סכום נכסי הקרן'!$C$42</f>
        <v>1.3807116185561752E-3</v>
      </c>
    </row>
    <row r="19" spans="2:21" s="101" customFormat="1">
      <c r="B19" s="98" t="s">
        <v>287</v>
      </c>
      <c r="C19" s="98" t="s">
        <v>288</v>
      </c>
      <c r="D19" s="98" t="s">
        <v>100</v>
      </c>
      <c r="E19" s="98" t="s">
        <v>123</v>
      </c>
      <c r="F19" s="98" t="s">
        <v>289</v>
      </c>
      <c r="G19" s="98" t="s">
        <v>274</v>
      </c>
      <c r="H19" s="98" t="s">
        <v>223</v>
      </c>
      <c r="I19" s="98" t="s">
        <v>290</v>
      </c>
      <c r="J19" s="98" t="s">
        <v>291</v>
      </c>
      <c r="K19" s="99">
        <v>3.68</v>
      </c>
      <c r="L19" s="98" t="s">
        <v>102</v>
      </c>
      <c r="M19" s="100">
        <v>4.4999999999999998E-2</v>
      </c>
      <c r="N19" s="100">
        <v>4.1300000000000003E-2</v>
      </c>
      <c r="O19" s="99">
        <v>284000</v>
      </c>
      <c r="P19" s="99">
        <v>101.51</v>
      </c>
      <c r="Q19" s="99">
        <v>0</v>
      </c>
      <c r="R19" s="99">
        <v>288.28840000000002</v>
      </c>
      <c r="S19" s="100">
        <v>2.9999999999999997E-4</v>
      </c>
      <c r="T19" s="100">
        <f t="shared" si="0"/>
        <v>1.9279838976260587E-2</v>
      </c>
      <c r="U19" s="100">
        <f>R19/'סכום נכסי הקרן'!$C$42</f>
        <v>1.5346708700250435E-3</v>
      </c>
    </row>
    <row r="20" spans="2:21" s="101" customFormat="1">
      <c r="B20" s="102" t="s">
        <v>233</v>
      </c>
      <c r="K20" s="103">
        <v>2.63</v>
      </c>
      <c r="N20" s="104">
        <v>7.5700000000000003E-2</v>
      </c>
      <c r="O20" s="103">
        <f>SUM(O21:O39)</f>
        <v>10366940.98</v>
      </c>
      <c r="Q20" s="103">
        <v>65.494079999999997</v>
      </c>
      <c r="R20" s="103">
        <v>10419.376025258831</v>
      </c>
      <c r="T20" s="104">
        <f t="shared" si="0"/>
        <v>0.69681573035925248</v>
      </c>
      <c r="U20" s="104">
        <f>R20/'סכום נכסי הקרן'!$C$42</f>
        <v>5.5466376273905042E-2</v>
      </c>
    </row>
    <row r="21" spans="2:21" s="101" customFormat="1">
      <c r="B21" s="98" t="s">
        <v>292</v>
      </c>
      <c r="C21" s="98">
        <v>11976800</v>
      </c>
      <c r="D21" s="98" t="s">
        <v>100</v>
      </c>
      <c r="E21" s="98" t="s">
        <v>123</v>
      </c>
      <c r="F21" s="98" t="s">
        <v>293</v>
      </c>
      <c r="G21" s="98" t="s">
        <v>294</v>
      </c>
      <c r="H21" s="98" t="s">
        <v>265</v>
      </c>
      <c r="I21" s="98" t="s">
        <v>209</v>
      </c>
      <c r="J21" s="98" t="s">
        <v>295</v>
      </c>
      <c r="K21" s="99">
        <v>2.2999999999999998</v>
      </c>
      <c r="L21" s="98" t="s">
        <v>102</v>
      </c>
      <c r="M21" s="100">
        <v>0.09</v>
      </c>
      <c r="N21" s="100">
        <v>7.6899999999999996E-2</v>
      </c>
      <c r="O21" s="99">
        <v>50000</v>
      </c>
      <c r="P21" s="99">
        <f>R21*1000/O21*100</f>
        <v>102.953606557377</v>
      </c>
      <c r="Q21" s="99">
        <v>0</v>
      </c>
      <c r="R21" s="99">
        <f>51476.8032786885/1000</f>
        <v>51.4768032786885</v>
      </c>
      <c r="S21" s="100">
        <v>8.0000000000000004E-4</v>
      </c>
      <c r="T21" s="100">
        <f t="shared" si="0"/>
        <v>3.4426098248342882E-3</v>
      </c>
      <c r="U21" s="100">
        <f>R21/'סכום נכסי הקרן'!$C$42</f>
        <v>2.7403097201903674E-4</v>
      </c>
    </row>
    <row r="22" spans="2:21" s="101" customFormat="1">
      <c r="B22" s="98" t="s">
        <v>292</v>
      </c>
      <c r="C22" s="98">
        <v>1197680</v>
      </c>
      <c r="D22" s="98" t="s">
        <v>100</v>
      </c>
      <c r="E22" s="98" t="s">
        <v>123</v>
      </c>
      <c r="F22" s="98" t="s">
        <v>293</v>
      </c>
      <c r="G22" s="98" t="s">
        <v>294</v>
      </c>
      <c r="H22" s="98" t="s">
        <v>265</v>
      </c>
      <c r="I22" s="98" t="s">
        <v>209</v>
      </c>
      <c r="J22" s="98" t="s">
        <v>295</v>
      </c>
      <c r="K22" s="99">
        <v>0</v>
      </c>
      <c r="L22" s="98" t="s">
        <v>102</v>
      </c>
      <c r="M22" s="100">
        <v>0</v>
      </c>
      <c r="N22" s="100">
        <v>0</v>
      </c>
      <c r="O22" s="99">
        <v>248000</v>
      </c>
      <c r="P22" s="99">
        <f>R22*1000/O22*100</f>
        <v>103.22</v>
      </c>
      <c r="Q22" s="99">
        <v>0</v>
      </c>
      <c r="R22" s="99">
        <f>255985.6/1000</f>
        <v>255.98560000000001</v>
      </c>
      <c r="S22" s="100">
        <v>0</v>
      </c>
      <c r="T22" s="100">
        <f t="shared" si="0"/>
        <v>1.711952734914569E-2</v>
      </c>
      <c r="U22" s="100">
        <f>R22/'סכום נכסי הקרן'!$C$42</f>
        <v>1.3627105477219434E-3</v>
      </c>
    </row>
    <row r="23" spans="2:21" s="101" customFormat="1">
      <c r="B23" s="98" t="s">
        <v>296</v>
      </c>
      <c r="C23" s="98" t="s">
        <v>297</v>
      </c>
      <c r="D23" s="98" t="s">
        <v>100</v>
      </c>
      <c r="E23" s="98" t="s">
        <v>123</v>
      </c>
      <c r="F23" s="98" t="s">
        <v>298</v>
      </c>
      <c r="G23" s="98" t="s">
        <v>294</v>
      </c>
      <c r="H23" s="98" t="s">
        <v>299</v>
      </c>
      <c r="I23" s="98" t="s">
        <v>209</v>
      </c>
      <c r="J23" s="98" t="s">
        <v>300</v>
      </c>
      <c r="K23" s="99">
        <v>2.2000000000000002</v>
      </c>
      <c r="L23" s="98" t="s">
        <v>102</v>
      </c>
      <c r="M23" s="100">
        <v>5.7000000000000002E-2</v>
      </c>
      <c r="N23" s="100">
        <v>6.6100000000000006E-2</v>
      </c>
      <c r="O23" s="99">
        <v>579621.36</v>
      </c>
      <c r="P23" s="99">
        <v>100.63</v>
      </c>
      <c r="Q23" s="99">
        <v>0</v>
      </c>
      <c r="R23" s="99">
        <v>583.272974568</v>
      </c>
      <c r="S23" s="100">
        <v>2.5999999999999999E-3</v>
      </c>
      <c r="T23" s="100">
        <f t="shared" si="0"/>
        <v>3.9007497453506894E-2</v>
      </c>
      <c r="U23" s="100">
        <f>R23/'סכום נכסי הקרן'!$C$42</f>
        <v>3.104988072160959E-3</v>
      </c>
    </row>
    <row r="24" spans="2:21" s="101" customFormat="1">
      <c r="B24" s="98" t="s">
        <v>301</v>
      </c>
      <c r="C24" s="98" t="s">
        <v>302</v>
      </c>
      <c r="D24" s="98" t="s">
        <v>100</v>
      </c>
      <c r="E24" s="98" t="s">
        <v>123</v>
      </c>
      <c r="F24" s="98" t="s">
        <v>303</v>
      </c>
      <c r="G24" s="98" t="s">
        <v>294</v>
      </c>
      <c r="H24" s="98" t="s">
        <v>299</v>
      </c>
      <c r="I24" s="98" t="s">
        <v>209</v>
      </c>
      <c r="J24" s="98" t="s">
        <v>304</v>
      </c>
      <c r="K24" s="99">
        <v>0.9</v>
      </c>
      <c r="L24" s="98" t="s">
        <v>102</v>
      </c>
      <c r="M24" s="100">
        <v>3.9E-2</v>
      </c>
      <c r="N24" s="100">
        <v>6.1100000000000002E-2</v>
      </c>
      <c r="O24" s="99">
        <v>97916.67</v>
      </c>
      <c r="P24" s="99">
        <v>98.47</v>
      </c>
      <c r="Q24" s="99">
        <v>0</v>
      </c>
      <c r="R24" s="99">
        <v>96.418544948999994</v>
      </c>
      <c r="S24" s="100">
        <v>2.0000000000000001E-4</v>
      </c>
      <c r="T24" s="100">
        <f t="shared" si="0"/>
        <v>6.4481748864750141E-3</v>
      </c>
      <c r="U24" s="100">
        <f>R24/'סכום נכסי הקרן'!$C$42</f>
        <v>5.132732786453793E-4</v>
      </c>
    </row>
    <row r="25" spans="2:21" s="101" customFormat="1">
      <c r="B25" s="98" t="s">
        <v>305</v>
      </c>
      <c r="C25" s="98" t="s">
        <v>306</v>
      </c>
      <c r="D25" s="98" t="s">
        <v>100</v>
      </c>
      <c r="E25" s="98" t="s">
        <v>123</v>
      </c>
      <c r="F25" s="98" t="s">
        <v>307</v>
      </c>
      <c r="G25" s="98" t="s">
        <v>308</v>
      </c>
      <c r="H25" s="98" t="s">
        <v>275</v>
      </c>
      <c r="I25" s="98" t="s">
        <v>209</v>
      </c>
      <c r="J25" s="98" t="s">
        <v>309</v>
      </c>
      <c r="K25" s="99">
        <v>3.57</v>
      </c>
      <c r="L25" s="98" t="s">
        <v>102</v>
      </c>
      <c r="M25" s="100">
        <v>2.5000000000000001E-3</v>
      </c>
      <c r="N25" s="100">
        <v>5.16E-2</v>
      </c>
      <c r="O25" s="99">
        <v>563000</v>
      </c>
      <c r="P25" s="99">
        <v>84.4</v>
      </c>
      <c r="Q25" s="99">
        <v>0</v>
      </c>
      <c r="R25" s="99">
        <v>475.17200000000003</v>
      </c>
      <c r="S25" s="100">
        <v>1E-3</v>
      </c>
      <c r="T25" s="100">
        <f t="shared" si="0"/>
        <v>3.1778037708168956E-2</v>
      </c>
      <c r="U25" s="100">
        <f>R25/'סכום נכסי הקרן'!$C$42</f>
        <v>2.5295246935067104E-3</v>
      </c>
    </row>
    <row r="26" spans="2:21" s="101" customFormat="1">
      <c r="B26" s="98" t="s">
        <v>310</v>
      </c>
      <c r="C26" s="98" t="s">
        <v>311</v>
      </c>
      <c r="D26" s="98" t="s">
        <v>100</v>
      </c>
      <c r="E26" s="98" t="s">
        <v>123</v>
      </c>
      <c r="F26" s="98" t="s">
        <v>312</v>
      </c>
      <c r="G26" s="98" t="s">
        <v>294</v>
      </c>
      <c r="H26" s="98" t="s">
        <v>275</v>
      </c>
      <c r="I26" s="98" t="s">
        <v>209</v>
      </c>
      <c r="J26" s="98" t="s">
        <v>313</v>
      </c>
      <c r="K26" s="99">
        <v>2.67</v>
      </c>
      <c r="L26" s="98" t="s">
        <v>102</v>
      </c>
      <c r="M26" s="100">
        <v>6.8000000000000005E-2</v>
      </c>
      <c r="N26" s="100">
        <v>6.7799999999999999E-2</v>
      </c>
      <c r="O26" s="99">
        <v>463935</v>
      </c>
      <c r="P26" s="99">
        <v>100.32</v>
      </c>
      <c r="Q26" s="99">
        <v>0</v>
      </c>
      <c r="R26" s="99">
        <v>465.41959200000002</v>
      </c>
      <c r="S26" s="100">
        <v>1.4E-3</v>
      </c>
      <c r="T26" s="100">
        <f t="shared" si="0"/>
        <v>3.1125826742098885E-2</v>
      </c>
      <c r="U26" s="100">
        <f>R26/'סכום נכסי הקרן'!$C$42</f>
        <v>2.4776088464930975E-3</v>
      </c>
    </row>
    <row r="27" spans="2:21" s="101" customFormat="1">
      <c r="B27" s="98" t="s">
        <v>314</v>
      </c>
      <c r="C27" s="98">
        <v>11970290</v>
      </c>
      <c r="D27" s="98" t="s">
        <v>100</v>
      </c>
      <c r="E27" s="98" t="s">
        <v>123</v>
      </c>
      <c r="F27" s="98" t="s">
        <v>298</v>
      </c>
      <c r="G27" s="98" t="s">
        <v>294</v>
      </c>
      <c r="H27" s="98" t="s">
        <v>275</v>
      </c>
      <c r="I27" s="98" t="s">
        <v>209</v>
      </c>
      <c r="J27" s="98" t="s">
        <v>315</v>
      </c>
      <c r="K27" s="99">
        <v>2.2999999999999998</v>
      </c>
      <c r="L27" s="98" t="s">
        <v>102</v>
      </c>
      <c r="M27" s="100">
        <v>9.0999999999999998E-2</v>
      </c>
      <c r="N27" s="100">
        <v>7.4200000000000002E-2</v>
      </c>
      <c r="O27" s="99">
        <v>491000</v>
      </c>
      <c r="P27" s="99">
        <f>R27*1000/O27*100</f>
        <v>105.9513234950419</v>
      </c>
      <c r="Q27" s="99">
        <v>0</v>
      </c>
      <c r="R27" s="99">
        <f>522.3749-2.15390163934425</f>
        <v>520.22099836065581</v>
      </c>
      <c r="S27" s="100">
        <v>3.2000000000000002E-3</v>
      </c>
      <c r="T27" s="100">
        <f t="shared" si="0"/>
        <v>3.4790775766430304E-2</v>
      </c>
      <c r="U27" s="100">
        <f>R27/'סכום נכסי הקרן'!$C$42</f>
        <v>2.7693379690596092E-3</v>
      </c>
    </row>
    <row r="28" spans="2:21" s="101" customFormat="1">
      <c r="B28" s="98" t="s">
        <v>316</v>
      </c>
      <c r="C28" s="98" t="s">
        <v>317</v>
      </c>
      <c r="D28" s="98" t="s">
        <v>100</v>
      </c>
      <c r="E28" s="98" t="s">
        <v>123</v>
      </c>
      <c r="F28" s="98" t="s">
        <v>303</v>
      </c>
      <c r="G28" s="98" t="s">
        <v>294</v>
      </c>
      <c r="H28" s="98" t="s">
        <v>275</v>
      </c>
      <c r="I28" s="98" t="s">
        <v>209</v>
      </c>
      <c r="J28" s="98" t="s">
        <v>244</v>
      </c>
      <c r="K28" s="99">
        <v>2.04</v>
      </c>
      <c r="L28" s="98" t="s">
        <v>102</v>
      </c>
      <c r="M28" s="100">
        <v>5.1499999999999997E-2</v>
      </c>
      <c r="N28" s="100">
        <v>7.0999999999999994E-2</v>
      </c>
      <c r="O28" s="99">
        <v>299944.95</v>
      </c>
      <c r="P28" s="99">
        <v>97.63</v>
      </c>
      <c r="Q28" s="99">
        <v>0</v>
      </c>
      <c r="R28" s="99">
        <v>292.83625468499997</v>
      </c>
      <c r="S28" s="100">
        <v>8.0000000000000004E-4</v>
      </c>
      <c r="T28" s="100">
        <f t="shared" si="0"/>
        <v>1.9583985469890687E-2</v>
      </c>
      <c r="U28" s="100">
        <f>R28/'סכום נכסי הקרן'!$C$42</f>
        <v>1.5588808628869703E-3</v>
      </c>
    </row>
    <row r="29" spans="2:21" s="101" customFormat="1">
      <c r="B29" s="98" t="s">
        <v>318</v>
      </c>
      <c r="C29" s="98" t="s">
        <v>319</v>
      </c>
      <c r="D29" s="98" t="s">
        <v>100</v>
      </c>
      <c r="E29" s="98" t="s">
        <v>123</v>
      </c>
      <c r="F29" s="98" t="s">
        <v>320</v>
      </c>
      <c r="G29" s="98" t="s">
        <v>280</v>
      </c>
      <c r="H29" s="98" t="s">
        <v>281</v>
      </c>
      <c r="I29" s="98" t="s">
        <v>150</v>
      </c>
      <c r="J29" s="98" t="s">
        <v>321</v>
      </c>
      <c r="K29" s="99">
        <v>1.17</v>
      </c>
      <c r="L29" s="98" t="s">
        <v>102</v>
      </c>
      <c r="M29" s="100">
        <v>7.0000000000000007E-2</v>
      </c>
      <c r="N29" s="100">
        <v>9.3399999999999997E-2</v>
      </c>
      <c r="O29" s="99">
        <v>500000</v>
      </c>
      <c r="P29" s="99">
        <v>99.3</v>
      </c>
      <c r="Q29" s="99">
        <v>0</v>
      </c>
      <c r="R29" s="99">
        <v>496.5</v>
      </c>
      <c r="S29" s="100">
        <v>8.0000000000000004E-4</v>
      </c>
      <c r="T29" s="100">
        <f t="shared" si="0"/>
        <v>3.3204388562680223E-2</v>
      </c>
      <c r="U29" s="100">
        <f>R29/'סכום נכסי הקרן'!$C$42</f>
        <v>2.6430619024817993E-3</v>
      </c>
    </row>
    <row r="30" spans="2:21" s="101" customFormat="1">
      <c r="B30" s="98" t="s">
        <v>322</v>
      </c>
      <c r="C30" s="98">
        <v>11831690</v>
      </c>
      <c r="D30" s="98" t="s">
        <v>100</v>
      </c>
      <c r="E30" s="98" t="s">
        <v>123</v>
      </c>
      <c r="F30" s="98" t="s">
        <v>320</v>
      </c>
      <c r="G30" s="98" t="s">
        <v>280</v>
      </c>
      <c r="H30" s="98" t="s">
        <v>281</v>
      </c>
      <c r="I30" s="98" t="s">
        <v>150</v>
      </c>
      <c r="J30" s="98" t="s">
        <v>323</v>
      </c>
      <c r="K30" s="99">
        <v>3.17</v>
      </c>
      <c r="L30" s="98" t="s">
        <v>102</v>
      </c>
      <c r="M30" s="100">
        <v>6.5000000000000002E-2</v>
      </c>
      <c r="N30" s="100">
        <v>8.5999999999999993E-2</v>
      </c>
      <c r="O30" s="99">
        <v>379000</v>
      </c>
      <c r="P30" s="99">
        <f>R30*1000/O30*100</f>
        <v>89.414236774947014</v>
      </c>
      <c r="Q30" s="99">
        <v>0</v>
      </c>
      <c r="R30" s="99">
        <f>357.2454-18.3654426229508</f>
        <v>338.87995737704921</v>
      </c>
      <c r="S30" s="100">
        <v>1.5E-3</v>
      </c>
      <c r="T30" s="100">
        <f t="shared" si="0"/>
        <v>2.2663246285704035E-2</v>
      </c>
      <c r="U30" s="100">
        <f>R30/'סכום נכסי הקרן'!$C$42</f>
        <v>1.8039893350612986E-3</v>
      </c>
    </row>
    <row r="31" spans="2:21" s="101" customFormat="1">
      <c r="B31" s="98" t="s">
        <v>324</v>
      </c>
      <c r="C31" s="98" t="s">
        <v>325</v>
      </c>
      <c r="D31" s="98" t="s">
        <v>100</v>
      </c>
      <c r="E31" s="98" t="s">
        <v>123</v>
      </c>
      <c r="F31" s="98" t="s">
        <v>326</v>
      </c>
      <c r="G31" s="98" t="s">
        <v>327</v>
      </c>
      <c r="H31" s="98" t="s">
        <v>281</v>
      </c>
      <c r="I31" s="98" t="s">
        <v>150</v>
      </c>
      <c r="J31" s="98" t="s">
        <v>328</v>
      </c>
      <c r="K31" s="99">
        <v>3.34</v>
      </c>
      <c r="L31" s="98" t="s">
        <v>102</v>
      </c>
      <c r="M31" s="100">
        <v>7.4999999999999997E-2</v>
      </c>
      <c r="N31" s="100">
        <v>5.8200000000000002E-2</v>
      </c>
      <c r="O31" s="99">
        <v>2885000</v>
      </c>
      <c r="P31" s="99">
        <v>106.22</v>
      </c>
      <c r="Q31" s="99">
        <v>0</v>
      </c>
      <c r="R31" s="99">
        <v>3064.4470000000001</v>
      </c>
      <c r="S31" s="100">
        <v>3.5999999999999999E-3</v>
      </c>
      <c r="T31" s="100">
        <f t="shared" si="0"/>
        <v>0.2049407631777235</v>
      </c>
      <c r="U31" s="100">
        <f>R31/'סכום נכסי הקרן'!$C$42</f>
        <v>1.6313238908106029E-2</v>
      </c>
    </row>
    <row r="32" spans="2:21" s="101" customFormat="1">
      <c r="B32" s="98" t="s">
        <v>329</v>
      </c>
      <c r="C32" s="98" t="s">
        <v>330</v>
      </c>
      <c r="D32" s="98" t="s">
        <v>100</v>
      </c>
      <c r="E32" s="98" t="s">
        <v>123</v>
      </c>
      <c r="F32" s="98" t="s">
        <v>331</v>
      </c>
      <c r="G32" s="98" t="s">
        <v>285</v>
      </c>
      <c r="H32" s="98" t="s">
        <v>281</v>
      </c>
      <c r="I32" s="98" t="s">
        <v>150</v>
      </c>
      <c r="J32" s="98" t="s">
        <v>332</v>
      </c>
      <c r="K32" s="99">
        <v>1.41</v>
      </c>
      <c r="L32" s="98" t="s">
        <v>102</v>
      </c>
      <c r="M32" s="100">
        <v>9.4500000000000001E-2</v>
      </c>
      <c r="N32" s="100">
        <v>7.3300000000000004E-2</v>
      </c>
      <c r="O32" s="99">
        <v>519000</v>
      </c>
      <c r="P32" s="99">
        <v>103.21</v>
      </c>
      <c r="Q32" s="99">
        <v>0</v>
      </c>
      <c r="R32" s="99">
        <v>535.65989999999999</v>
      </c>
      <c r="S32" s="100">
        <v>4.4999999999999997E-3</v>
      </c>
      <c r="T32" s="100">
        <f t="shared" si="0"/>
        <v>3.5823281887303993E-2</v>
      </c>
      <c r="U32" s="100">
        <f>R32/'סכום נכסי הקרן'!$C$42</f>
        <v>2.851525225331743E-3</v>
      </c>
    </row>
    <row r="33" spans="2:21" s="101" customFormat="1">
      <c r="B33" s="98" t="s">
        <v>333</v>
      </c>
      <c r="C33" s="98" t="s">
        <v>334</v>
      </c>
      <c r="D33" s="98" t="s">
        <v>100</v>
      </c>
      <c r="E33" s="98" t="s">
        <v>123</v>
      </c>
      <c r="F33" s="98" t="s">
        <v>335</v>
      </c>
      <c r="G33" s="98" t="s">
        <v>336</v>
      </c>
      <c r="H33" s="98" t="s">
        <v>223</v>
      </c>
      <c r="I33" s="98" t="s">
        <v>290</v>
      </c>
      <c r="J33" s="98" t="s">
        <v>323</v>
      </c>
      <c r="K33" s="99">
        <v>4.09</v>
      </c>
      <c r="L33" s="98" t="s">
        <v>102</v>
      </c>
      <c r="M33" s="100">
        <v>4.8500000000000001E-2</v>
      </c>
      <c r="N33" s="100">
        <v>5.5300000000000002E-2</v>
      </c>
      <c r="O33" s="99">
        <v>224000</v>
      </c>
      <c r="P33" s="99">
        <v>97.6</v>
      </c>
      <c r="Q33" s="99">
        <v>0</v>
      </c>
      <c r="R33" s="99">
        <v>218.624</v>
      </c>
      <c r="S33" s="100">
        <v>8.9999999999999998E-4</v>
      </c>
      <c r="T33" s="100">
        <f t="shared" si="0"/>
        <v>1.462089878172689E-2</v>
      </c>
      <c r="U33" s="100">
        <f>R33/'סכום נכסי הקרן'!$C$42</f>
        <v>1.1638202726448759E-3</v>
      </c>
    </row>
    <row r="34" spans="2:21" s="101" customFormat="1">
      <c r="B34" s="98" t="s">
        <v>337</v>
      </c>
      <c r="C34" s="98" t="s">
        <v>338</v>
      </c>
      <c r="D34" s="98" t="s">
        <v>100</v>
      </c>
      <c r="E34" s="98" t="s">
        <v>123</v>
      </c>
      <c r="F34" s="98" t="s">
        <v>339</v>
      </c>
      <c r="G34" s="98" t="s">
        <v>274</v>
      </c>
      <c r="H34" s="98" t="s">
        <v>223</v>
      </c>
      <c r="I34" s="98" t="s">
        <v>290</v>
      </c>
      <c r="J34" s="98" t="s">
        <v>340</v>
      </c>
      <c r="K34" s="99">
        <v>1.63</v>
      </c>
      <c r="L34" s="98" t="s">
        <v>102</v>
      </c>
      <c r="M34" s="100">
        <v>6.5000000000000002E-2</v>
      </c>
      <c r="N34" s="100">
        <v>0.1075</v>
      </c>
      <c r="O34" s="99">
        <v>484000</v>
      </c>
      <c r="P34" s="99">
        <v>94.2</v>
      </c>
      <c r="Q34" s="99">
        <v>0</v>
      </c>
      <c r="R34" s="99">
        <v>455.928</v>
      </c>
      <c r="S34" s="100">
        <v>8.2000000000000007E-3</v>
      </c>
      <c r="T34" s="100">
        <f t="shared" si="0"/>
        <v>3.0491058345630751E-2</v>
      </c>
      <c r="U34" s="100">
        <f>R34/'סכום נכסי הקרן'!$C$42</f>
        <v>2.4270814241182715E-3</v>
      </c>
    </row>
    <row r="35" spans="2:21" s="101" customFormat="1">
      <c r="B35" s="98" t="s">
        <v>341</v>
      </c>
      <c r="C35" s="98" t="s">
        <v>342</v>
      </c>
      <c r="D35" s="98" t="s">
        <v>100</v>
      </c>
      <c r="E35" s="98" t="s">
        <v>123</v>
      </c>
      <c r="F35" s="98" t="s">
        <v>343</v>
      </c>
      <c r="G35" s="98" t="s">
        <v>280</v>
      </c>
      <c r="H35" s="98" t="s">
        <v>223</v>
      </c>
      <c r="I35" s="98" t="s">
        <v>290</v>
      </c>
      <c r="J35" s="98" t="s">
        <v>328</v>
      </c>
      <c r="K35" s="99">
        <v>4.0599999999999996</v>
      </c>
      <c r="L35" s="98" t="s">
        <v>102</v>
      </c>
      <c r="M35" s="100">
        <v>7.0000000000000007E-2</v>
      </c>
      <c r="N35" s="100">
        <v>6.6299999999999998E-2</v>
      </c>
      <c r="O35" s="99">
        <v>468000</v>
      </c>
      <c r="P35" s="99">
        <v>103.9</v>
      </c>
      <c r="Q35" s="99">
        <v>0</v>
      </c>
      <c r="R35" s="99">
        <v>486.25200000000001</v>
      </c>
      <c r="S35" s="100">
        <v>9.1000000000000004E-3</v>
      </c>
      <c r="T35" s="100">
        <f t="shared" si="0"/>
        <v>3.2519033932286778E-2</v>
      </c>
      <c r="U35" s="100">
        <f>R35/'סכום נכסי הקרן'!$C$42</f>
        <v>2.588507827201571E-3</v>
      </c>
    </row>
    <row r="36" spans="2:21" s="101" customFormat="1">
      <c r="B36" s="98" t="s">
        <v>344</v>
      </c>
      <c r="C36" s="98" t="s">
        <v>345</v>
      </c>
      <c r="D36" s="98" t="s">
        <v>100</v>
      </c>
      <c r="E36" s="98" t="s">
        <v>123</v>
      </c>
      <c r="F36" s="98" t="s">
        <v>346</v>
      </c>
      <c r="G36" s="98" t="s">
        <v>280</v>
      </c>
      <c r="H36" s="98" t="s">
        <v>223</v>
      </c>
      <c r="I36" s="98" t="s">
        <v>290</v>
      </c>
      <c r="J36" s="98" t="s">
        <v>347</v>
      </c>
      <c r="K36" s="99">
        <v>2.13</v>
      </c>
      <c r="L36" s="98" t="s">
        <v>102</v>
      </c>
      <c r="M36" s="100">
        <v>8.2400000000000001E-2</v>
      </c>
      <c r="N36" s="100">
        <v>0.1195</v>
      </c>
      <c r="O36" s="99">
        <v>1434000</v>
      </c>
      <c r="P36" s="99">
        <v>93.33</v>
      </c>
      <c r="Q36" s="99">
        <v>59.080800000000004</v>
      </c>
      <c r="R36" s="99">
        <v>1397.433</v>
      </c>
      <c r="S36" s="100">
        <v>3.49E-2</v>
      </c>
      <c r="T36" s="100">
        <f t="shared" si="0"/>
        <v>9.3456008705562768E-2</v>
      </c>
      <c r="U36" s="100">
        <f>R36/'סכום נכסי הקרן'!$C$42</f>
        <v>7.439077388863743E-3</v>
      </c>
    </row>
    <row r="37" spans="2:21" s="101" customFormat="1">
      <c r="B37" s="98" t="s">
        <v>348</v>
      </c>
      <c r="C37" s="98" t="s">
        <v>349</v>
      </c>
      <c r="D37" s="98" t="s">
        <v>100</v>
      </c>
      <c r="E37" s="98" t="s">
        <v>123</v>
      </c>
      <c r="F37" s="98" t="s">
        <v>350</v>
      </c>
      <c r="G37" s="98" t="s">
        <v>280</v>
      </c>
      <c r="H37" s="98" t="s">
        <v>223</v>
      </c>
      <c r="I37" s="98" t="s">
        <v>290</v>
      </c>
      <c r="J37" s="98" t="s">
        <v>351</v>
      </c>
      <c r="K37" s="99">
        <v>2.23</v>
      </c>
      <c r="L37" s="98" t="s">
        <v>102</v>
      </c>
      <c r="M37" s="100">
        <v>8.8900000000000007E-2</v>
      </c>
      <c r="N37" s="100">
        <v>7.1800000000000003E-2</v>
      </c>
      <c r="O37" s="99">
        <v>176723</v>
      </c>
      <c r="P37" s="99">
        <v>103.86</v>
      </c>
      <c r="Q37" s="99">
        <v>6.4132800000000003</v>
      </c>
      <c r="R37" s="99">
        <v>189.95778780000001</v>
      </c>
      <c r="S37" s="100">
        <v>1.8E-3</v>
      </c>
      <c r="T37" s="100">
        <f t="shared" si="0"/>
        <v>1.2703790929744928E-2</v>
      </c>
      <c r="U37" s="100">
        <f>R37/'סכום נכסי הקרן'!$C$42</f>
        <v>1.0112189164429041E-3</v>
      </c>
    </row>
    <row r="38" spans="2:21" s="101" customFormat="1">
      <c r="B38" s="98" t="s">
        <v>352</v>
      </c>
      <c r="C38" s="98">
        <v>11880440</v>
      </c>
      <c r="D38" s="98" t="s">
        <v>100</v>
      </c>
      <c r="E38" s="98" t="s">
        <v>123</v>
      </c>
      <c r="F38" s="98" t="s">
        <v>353</v>
      </c>
      <c r="G38" s="98" t="s">
        <v>280</v>
      </c>
      <c r="H38" s="98" t="s">
        <v>223</v>
      </c>
      <c r="I38" s="98" t="s">
        <v>290</v>
      </c>
      <c r="J38" s="98" t="s">
        <v>354</v>
      </c>
      <c r="K38" s="99">
        <v>1.81</v>
      </c>
      <c r="L38" s="98" t="s">
        <v>102</v>
      </c>
      <c r="M38" s="100">
        <v>0.06</v>
      </c>
      <c r="N38" s="100">
        <v>7.4099999999999999E-2</v>
      </c>
      <c r="O38" s="99">
        <v>205000</v>
      </c>
      <c r="P38" s="99">
        <f>R38*1000/O38*100</f>
        <v>98.190601092896102</v>
      </c>
      <c r="Q38" s="99">
        <v>0</v>
      </c>
      <c r="R38" s="99">
        <f>201290.732240437/1000</f>
        <v>201.29073224043699</v>
      </c>
      <c r="S38" s="100">
        <v>2E-3</v>
      </c>
      <c r="T38" s="100">
        <f t="shared" si="0"/>
        <v>1.3461703297840671E-2</v>
      </c>
      <c r="U38" s="100">
        <f>R38/'סכום נכסי הקרן'!$C$42</f>
        <v>1.0715485714146301E-3</v>
      </c>
    </row>
    <row r="39" spans="2:21" s="101" customFormat="1">
      <c r="B39" s="98" t="s">
        <v>352</v>
      </c>
      <c r="C39" s="98">
        <v>1188044</v>
      </c>
      <c r="D39" s="98" t="s">
        <v>100</v>
      </c>
      <c r="E39" s="98" t="s">
        <v>123</v>
      </c>
      <c r="F39" s="98" t="s">
        <v>353</v>
      </c>
      <c r="G39" s="98" t="s">
        <v>280</v>
      </c>
      <c r="H39" s="98" t="s">
        <v>223</v>
      </c>
      <c r="I39" s="98" t="s">
        <v>290</v>
      </c>
      <c r="J39" s="98" t="s">
        <v>354</v>
      </c>
      <c r="K39" s="99">
        <v>0</v>
      </c>
      <c r="L39" s="98" t="s">
        <v>102</v>
      </c>
      <c r="M39" s="100">
        <v>0</v>
      </c>
      <c r="N39" s="100">
        <v>0</v>
      </c>
      <c r="O39" s="99">
        <v>298800</v>
      </c>
      <c r="P39" s="99">
        <f>R39*1000/O39*100</f>
        <v>98.26</v>
      </c>
      <c r="Q39" s="99">
        <v>0</v>
      </c>
      <c r="R39" s="99">
        <f>293600.88/1000</f>
        <v>293.60088000000002</v>
      </c>
      <c r="S39" s="100">
        <v>0</v>
      </c>
      <c r="T39" s="100">
        <f t="shared" si="0"/>
        <v>1.9635121252497178E-2</v>
      </c>
      <c r="U39" s="100">
        <f>R39/'סכום נכסי הקרן'!$C$42</f>
        <v>1.5629512597444724E-3</v>
      </c>
    </row>
    <row r="40" spans="2:21" s="101" customFormat="1">
      <c r="B40" s="102" t="s">
        <v>258</v>
      </c>
      <c r="K40" s="103">
        <v>2.5</v>
      </c>
      <c r="N40" s="104">
        <v>3.8300000000000001E-2</v>
      </c>
      <c r="O40" s="103">
        <f>O41+O42</f>
        <v>948000</v>
      </c>
      <c r="Q40" s="103">
        <v>0</v>
      </c>
      <c r="R40" s="103">
        <v>994.91689398907101</v>
      </c>
      <c r="T40" s="104">
        <f t="shared" si="0"/>
        <v>6.6536973082755371E-2</v>
      </c>
      <c r="U40" s="104">
        <f>R40/'סכום נכסי הקרן'!$C$42</f>
        <v>5.2963281744975565E-3</v>
      </c>
    </row>
    <row r="41" spans="2:21" s="101" customFormat="1">
      <c r="B41" s="98" t="s">
        <v>355</v>
      </c>
      <c r="C41" s="98">
        <v>11940180</v>
      </c>
      <c r="D41" s="98" t="s">
        <v>100</v>
      </c>
      <c r="E41" s="98" t="s">
        <v>123</v>
      </c>
      <c r="F41" s="98" t="s">
        <v>356</v>
      </c>
      <c r="G41" s="98" t="s">
        <v>285</v>
      </c>
      <c r="H41" s="98" t="s">
        <v>357</v>
      </c>
      <c r="I41" s="98" t="s">
        <v>150</v>
      </c>
      <c r="J41" s="98" t="s">
        <v>358</v>
      </c>
      <c r="K41" s="99">
        <v>2.4700000000000002</v>
      </c>
      <c r="L41" s="98" t="s">
        <v>102</v>
      </c>
      <c r="M41" s="100">
        <v>6.3600000000000004E-2</v>
      </c>
      <c r="N41" s="100">
        <v>3.7900000000000003E-2</v>
      </c>
      <c r="O41" s="99">
        <v>474000</v>
      </c>
      <c r="P41" s="99">
        <f t="shared" ref="P41:P42" si="1">R41*1000/O41*100</f>
        <v>103.90807890064788</v>
      </c>
      <c r="Q41" s="99">
        <v>0</v>
      </c>
      <c r="R41" s="99">
        <f>492524.293989071/1000</f>
        <v>492.524293989071</v>
      </c>
      <c r="S41" s="100">
        <v>2.3E-3</v>
      </c>
      <c r="T41" s="100">
        <f t="shared" si="0"/>
        <v>3.2938505607598915E-2</v>
      </c>
      <c r="U41" s="100">
        <f>R41/'סכום נכסי הקרן'!$C$42</f>
        <v>2.6218976787296257E-3</v>
      </c>
    </row>
    <row r="42" spans="2:21" s="101" customFormat="1">
      <c r="B42" s="98" t="s">
        <v>355</v>
      </c>
      <c r="C42" s="98">
        <v>1194018</v>
      </c>
      <c r="D42" s="98" t="s">
        <v>100</v>
      </c>
      <c r="E42" s="98" t="s">
        <v>123</v>
      </c>
      <c r="F42" s="98" t="s">
        <v>356</v>
      </c>
      <c r="G42" s="98" t="s">
        <v>285</v>
      </c>
      <c r="H42" s="98" t="s">
        <v>357</v>
      </c>
      <c r="I42" s="98" t="s">
        <v>150</v>
      </c>
      <c r="J42" s="98" t="s">
        <v>358</v>
      </c>
      <c r="K42" s="99">
        <v>0</v>
      </c>
      <c r="L42" s="98" t="s">
        <v>102</v>
      </c>
      <c r="M42" s="100">
        <v>0</v>
      </c>
      <c r="N42" s="100">
        <v>0</v>
      </c>
      <c r="O42" s="99">
        <v>474000</v>
      </c>
      <c r="P42" s="99">
        <f t="shared" si="1"/>
        <v>105.98999999999998</v>
      </c>
      <c r="Q42" s="99">
        <v>0</v>
      </c>
      <c r="R42" s="99">
        <f>502392.6/1000</f>
        <v>502.39259999999996</v>
      </c>
      <c r="S42" s="100">
        <v>0</v>
      </c>
      <c r="T42" s="100">
        <f t="shared" si="0"/>
        <v>3.3598467475156449E-2</v>
      </c>
      <c r="U42" s="100">
        <f>R42/'סכום נכסי הקרן'!$C$42</f>
        <v>2.6744304957679304E-3</v>
      </c>
    </row>
    <row r="43" spans="2:21" s="101" customFormat="1">
      <c r="B43" s="102" t="s">
        <v>359</v>
      </c>
      <c r="K43" s="103">
        <v>0</v>
      </c>
      <c r="N43" s="104">
        <v>0</v>
      </c>
      <c r="O43" s="103">
        <v>0</v>
      </c>
      <c r="Q43" s="103">
        <v>0</v>
      </c>
      <c r="R43" s="103">
        <v>0</v>
      </c>
      <c r="T43" s="104">
        <f t="shared" si="0"/>
        <v>0</v>
      </c>
      <c r="U43" s="104">
        <f>R43/'סכום נכסי הקרן'!$C$42</f>
        <v>0</v>
      </c>
    </row>
    <row r="44" spans="2:21" s="101" customFormat="1">
      <c r="B44" s="98" t="s">
        <v>223</v>
      </c>
      <c r="C44" s="98" t="s">
        <v>223</v>
      </c>
      <c r="G44" s="98" t="s">
        <v>223</v>
      </c>
      <c r="H44" s="98" t="s">
        <v>223</v>
      </c>
      <c r="K44" s="99">
        <v>0</v>
      </c>
      <c r="L44" s="98" t="s">
        <v>223</v>
      </c>
      <c r="M44" s="100">
        <v>0</v>
      </c>
      <c r="N44" s="100">
        <v>0</v>
      </c>
      <c r="O44" s="99">
        <v>0</v>
      </c>
      <c r="P44" s="99">
        <v>0</v>
      </c>
      <c r="R44" s="99">
        <v>0</v>
      </c>
      <c r="S44" s="100">
        <v>0</v>
      </c>
      <c r="T44" s="100">
        <f t="shared" si="0"/>
        <v>0</v>
      </c>
      <c r="U44" s="100">
        <f>R44/'סכום נכסי הקרן'!$C$42</f>
        <v>0</v>
      </c>
    </row>
    <row r="45" spans="2:21" s="101" customFormat="1">
      <c r="B45" s="102" t="s">
        <v>228</v>
      </c>
      <c r="K45" s="103">
        <v>3.66</v>
      </c>
      <c r="N45" s="104">
        <v>5.6899999999999999E-2</v>
      </c>
      <c r="O45" s="103">
        <v>599000</v>
      </c>
      <c r="Q45" s="103">
        <v>0</v>
      </c>
      <c r="R45" s="103">
        <v>2156.7084102786598</v>
      </c>
      <c r="T45" s="104">
        <f t="shared" si="0"/>
        <v>0.14423400618588716</v>
      </c>
      <c r="U45" s="104">
        <f>R45/'סכום נכסי הקרן'!$C$42</f>
        <v>1.1480994630351685E-2</v>
      </c>
    </row>
    <row r="46" spans="2:21" s="101" customFormat="1">
      <c r="B46" s="102" t="s">
        <v>259</v>
      </c>
      <c r="K46" s="103">
        <v>4.8899999999999997</v>
      </c>
      <c r="N46" s="104">
        <v>5.8099999999999999E-2</v>
      </c>
      <c r="O46" s="103">
        <v>212000</v>
      </c>
      <c r="Q46" s="103">
        <v>0</v>
      </c>
      <c r="R46" s="103">
        <v>738.30599230428004</v>
      </c>
      <c r="T46" s="104">
        <f t="shared" si="0"/>
        <v>4.9375627485652586E-2</v>
      </c>
      <c r="U46" s="104">
        <f>R46/'סכום נכסי הקרן'!$C$42</f>
        <v>3.9302889035920706E-3</v>
      </c>
    </row>
    <row r="47" spans="2:21" s="101" customFormat="1">
      <c r="B47" s="98" t="s">
        <v>360</v>
      </c>
      <c r="C47" s="98" t="s">
        <v>361</v>
      </c>
      <c r="D47" s="98" t="s">
        <v>100</v>
      </c>
      <c r="E47" s="98" t="s">
        <v>362</v>
      </c>
      <c r="F47" s="98" t="s">
        <v>263</v>
      </c>
      <c r="G47" s="98" t="s">
        <v>363</v>
      </c>
      <c r="H47" s="98" t="s">
        <v>364</v>
      </c>
      <c r="I47" s="98" t="s">
        <v>365</v>
      </c>
      <c r="J47" s="98" t="s">
        <v>366</v>
      </c>
      <c r="K47" s="99">
        <v>6.24</v>
      </c>
      <c r="L47" s="98" t="s">
        <v>106</v>
      </c>
      <c r="M47" s="100">
        <v>3.2800000000000003E-2</v>
      </c>
      <c r="N47" s="100">
        <v>5.0099999999999999E-2</v>
      </c>
      <c r="O47" s="99">
        <v>49000</v>
      </c>
      <c r="P47" s="99">
        <v>91.480680612244896</v>
      </c>
      <c r="Q47" s="99">
        <v>0</v>
      </c>
      <c r="R47" s="99">
        <v>162.58221000450001</v>
      </c>
      <c r="S47" s="100">
        <v>1E-4</v>
      </c>
      <c r="T47" s="100">
        <f t="shared" si="0"/>
        <v>1.0872996725818115E-2</v>
      </c>
      <c r="U47" s="100">
        <f>R47/'סכום נכסי הקרן'!$C$42</f>
        <v>8.6548810731961574E-4</v>
      </c>
    </row>
    <row r="48" spans="2:21" s="101" customFormat="1">
      <c r="B48" s="98" t="s">
        <v>367</v>
      </c>
      <c r="C48" s="98" t="s">
        <v>368</v>
      </c>
      <c r="D48" s="98" t="s">
        <v>100</v>
      </c>
      <c r="E48" s="98" t="s">
        <v>362</v>
      </c>
      <c r="F48" s="98" t="s">
        <v>369</v>
      </c>
      <c r="G48" s="98" t="s">
        <v>363</v>
      </c>
      <c r="H48" s="98" t="s">
        <v>370</v>
      </c>
      <c r="I48" s="98" t="s">
        <v>365</v>
      </c>
      <c r="J48" s="98" t="s">
        <v>366</v>
      </c>
      <c r="K48" s="99">
        <v>6.46</v>
      </c>
      <c r="L48" s="98" t="s">
        <v>106</v>
      </c>
      <c r="M48" s="100">
        <v>3.0800000000000001E-2</v>
      </c>
      <c r="N48" s="100">
        <v>5.0700000000000002E-2</v>
      </c>
      <c r="O48" s="99">
        <v>49000</v>
      </c>
      <c r="P48" s="99">
        <v>89.040419387755108</v>
      </c>
      <c r="Q48" s="99">
        <v>0</v>
      </c>
      <c r="R48" s="99">
        <v>158.2453045485</v>
      </c>
      <c r="S48" s="100">
        <v>1E-4</v>
      </c>
      <c r="T48" s="100">
        <f t="shared" si="0"/>
        <v>1.0582957865957828E-2</v>
      </c>
      <c r="U48" s="100">
        <f>R48/'סכום נכסי הקרן'!$C$42</f>
        <v>8.4240107895019165E-4</v>
      </c>
    </row>
    <row r="49" spans="2:21" s="101" customFormat="1">
      <c r="B49" s="98" t="s">
        <v>371</v>
      </c>
      <c r="C49" s="98" t="s">
        <v>372</v>
      </c>
      <c r="D49" s="98" t="s">
        <v>123</v>
      </c>
      <c r="E49" s="98" t="s">
        <v>362</v>
      </c>
      <c r="F49" s="98" t="s">
        <v>373</v>
      </c>
      <c r="G49" s="98" t="s">
        <v>374</v>
      </c>
      <c r="H49" s="98" t="s">
        <v>375</v>
      </c>
      <c r="I49" s="98" t="s">
        <v>365</v>
      </c>
      <c r="J49" s="98" t="s">
        <v>366</v>
      </c>
      <c r="K49" s="99">
        <v>1.45</v>
      </c>
      <c r="L49" s="98" t="s">
        <v>106</v>
      </c>
      <c r="M49" s="100">
        <v>6.13E-2</v>
      </c>
      <c r="N49" s="100">
        <v>6.4699999999999994E-2</v>
      </c>
      <c r="O49" s="99">
        <v>32000</v>
      </c>
      <c r="P49" s="99">
        <v>99.666499999999999</v>
      </c>
      <c r="Q49" s="99">
        <v>0</v>
      </c>
      <c r="R49" s="99">
        <v>115.67692656</v>
      </c>
      <c r="S49" s="100">
        <v>1E-4</v>
      </c>
      <c r="T49" s="100">
        <f t="shared" si="0"/>
        <v>7.7361160467973094E-3</v>
      </c>
      <c r="U49" s="100">
        <f>R49/'סכום נכסי הקרן'!$C$42</f>
        <v>6.1579310692229806E-4</v>
      </c>
    </row>
    <row r="50" spans="2:21" s="101" customFormat="1">
      <c r="B50" s="98" t="s">
        <v>376</v>
      </c>
      <c r="C50" s="98" t="s">
        <v>377</v>
      </c>
      <c r="D50" s="98" t="s">
        <v>123</v>
      </c>
      <c r="E50" s="98" t="s">
        <v>362</v>
      </c>
      <c r="F50" s="98" t="s">
        <v>373</v>
      </c>
      <c r="G50" s="98" t="s">
        <v>374</v>
      </c>
      <c r="H50" s="98" t="s">
        <v>375</v>
      </c>
      <c r="I50" s="98" t="s">
        <v>365</v>
      </c>
      <c r="J50" s="98" t="s">
        <v>366</v>
      </c>
      <c r="K50" s="99">
        <v>3.18</v>
      </c>
      <c r="L50" s="98" t="s">
        <v>106</v>
      </c>
      <c r="M50" s="100">
        <v>6.5000000000000002E-2</v>
      </c>
      <c r="N50" s="100">
        <v>7.5700000000000003E-2</v>
      </c>
      <c r="O50" s="99">
        <v>32000</v>
      </c>
      <c r="P50" s="99">
        <v>97.17</v>
      </c>
      <c r="Q50" s="99">
        <v>0</v>
      </c>
      <c r="R50" s="99">
        <v>112.77938880000001</v>
      </c>
      <c r="S50" s="100">
        <v>1E-4</v>
      </c>
      <c r="T50" s="100">
        <f t="shared" si="0"/>
        <v>7.5423376587649268E-3</v>
      </c>
      <c r="U50" s="100">
        <f>R50/'סכום נכסי הקרן'!$C$42</f>
        <v>6.003683905789779E-4</v>
      </c>
    </row>
    <row r="51" spans="2:21" s="101" customFormat="1">
      <c r="B51" s="98" t="s">
        <v>378</v>
      </c>
      <c r="C51" s="98" t="s">
        <v>379</v>
      </c>
      <c r="D51" s="98" t="s">
        <v>123</v>
      </c>
      <c r="E51" s="98" t="s">
        <v>362</v>
      </c>
      <c r="F51" s="98" t="s">
        <v>380</v>
      </c>
      <c r="G51" s="98" t="s">
        <v>381</v>
      </c>
      <c r="H51" s="98" t="s">
        <v>375</v>
      </c>
      <c r="I51" s="98" t="s">
        <v>365</v>
      </c>
      <c r="J51" s="98" t="s">
        <v>382</v>
      </c>
      <c r="K51" s="99">
        <v>5.55</v>
      </c>
      <c r="L51" s="98" t="s">
        <v>110</v>
      </c>
      <c r="M51" s="100">
        <v>4.3799999999999999E-2</v>
      </c>
      <c r="N51" s="100">
        <v>5.6599999999999998E-2</v>
      </c>
      <c r="O51" s="99">
        <v>50000</v>
      </c>
      <c r="P51" s="99">
        <v>94.237791599999994</v>
      </c>
      <c r="Q51" s="99">
        <v>0</v>
      </c>
      <c r="R51" s="99">
        <v>189.02216239128001</v>
      </c>
      <c r="S51" s="100">
        <v>0</v>
      </c>
      <c r="T51" s="100">
        <f t="shared" si="0"/>
        <v>1.2641219188314404E-2</v>
      </c>
      <c r="U51" s="100">
        <f>R51/'סכום נכסי הקרן'!$C$42</f>
        <v>1.0062382198209872E-3</v>
      </c>
    </row>
    <row r="52" spans="2:21" s="101" customFormat="1">
      <c r="B52" s="102" t="s">
        <v>260</v>
      </c>
      <c r="K52" s="103">
        <v>3.01</v>
      </c>
      <c r="N52" s="104">
        <v>5.6300000000000003E-2</v>
      </c>
      <c r="O52" s="103">
        <v>387000</v>
      </c>
      <c r="Q52" s="103">
        <v>0</v>
      </c>
      <c r="R52" s="103">
        <v>1418.4024179743799</v>
      </c>
      <c r="T52" s="104">
        <f t="shared" si="0"/>
        <v>9.4858378700234586E-2</v>
      </c>
      <c r="U52" s="104">
        <f>R52/'סכום נכסי הקרן'!$C$42</f>
        <v>7.5507057267596147E-3</v>
      </c>
    </row>
    <row r="53" spans="2:21" s="101" customFormat="1">
      <c r="B53" s="98" t="s">
        <v>383</v>
      </c>
      <c r="C53" s="98" t="s">
        <v>384</v>
      </c>
      <c r="D53" s="98" t="s">
        <v>123</v>
      </c>
      <c r="E53" s="98" t="s">
        <v>362</v>
      </c>
      <c r="F53" s="98" t="s">
        <v>385</v>
      </c>
      <c r="G53" s="98" t="s">
        <v>363</v>
      </c>
      <c r="H53" s="98" t="s">
        <v>386</v>
      </c>
      <c r="I53" s="98" t="s">
        <v>365</v>
      </c>
      <c r="J53" s="98" t="s">
        <v>387</v>
      </c>
      <c r="K53" s="99">
        <v>2.39</v>
      </c>
      <c r="L53" s="98" t="s">
        <v>106</v>
      </c>
      <c r="M53" s="100">
        <v>4.8300000000000003E-2</v>
      </c>
      <c r="N53" s="100">
        <v>5.2200000000000003E-2</v>
      </c>
      <c r="O53" s="99">
        <v>165000</v>
      </c>
      <c r="P53" s="99">
        <v>101.35851666666667</v>
      </c>
      <c r="Q53" s="99">
        <v>0</v>
      </c>
      <c r="R53" s="99">
        <v>606.58511091749995</v>
      </c>
      <c r="S53" s="100">
        <v>1E-4</v>
      </c>
      <c r="T53" s="100">
        <f t="shared" si="0"/>
        <v>4.0566541227071803E-2</v>
      </c>
      <c r="U53" s="100">
        <f>R53/'סכום נכסי הקרן'!$C$42</f>
        <v>3.2290876078121663E-3</v>
      </c>
    </row>
    <row r="54" spans="2:21" s="101" customFormat="1">
      <c r="B54" s="98" t="s">
        <v>388</v>
      </c>
      <c r="C54" s="98" t="s">
        <v>389</v>
      </c>
      <c r="D54" s="98" t="s">
        <v>123</v>
      </c>
      <c r="E54" s="98" t="s">
        <v>362</v>
      </c>
      <c r="F54" s="98" t="s">
        <v>390</v>
      </c>
      <c r="G54" s="98" t="s">
        <v>391</v>
      </c>
      <c r="H54" s="98" t="s">
        <v>392</v>
      </c>
      <c r="I54" s="98" t="s">
        <v>365</v>
      </c>
      <c r="J54" s="98" t="s">
        <v>393</v>
      </c>
      <c r="K54" s="99">
        <v>4.38</v>
      </c>
      <c r="L54" s="98" t="s">
        <v>106</v>
      </c>
      <c r="M54" s="100">
        <v>4.7500000000000001E-2</v>
      </c>
      <c r="N54" s="100">
        <v>5.0700000000000002E-2</v>
      </c>
      <c r="O54" s="99">
        <v>164000</v>
      </c>
      <c r="P54" s="99">
        <v>99.482138902439019</v>
      </c>
      <c r="Q54" s="99">
        <v>0</v>
      </c>
      <c r="R54" s="99">
        <v>591.74761719059995</v>
      </c>
      <c r="S54" s="100">
        <v>1E-4</v>
      </c>
      <c r="T54" s="100">
        <f t="shared" si="0"/>
        <v>3.9574255412360183E-2</v>
      </c>
      <c r="U54" s="100">
        <f>R54/'סכום נכסי הקרן'!$C$42</f>
        <v>3.1501018789141162E-3</v>
      </c>
    </row>
    <row r="55" spans="2:21" s="101" customFormat="1">
      <c r="B55" s="98" t="s">
        <v>394</v>
      </c>
      <c r="C55" s="98" t="s">
        <v>395</v>
      </c>
      <c r="D55" s="98" t="s">
        <v>123</v>
      </c>
      <c r="E55" s="98" t="s">
        <v>362</v>
      </c>
      <c r="F55" s="98" t="s">
        <v>396</v>
      </c>
      <c r="G55" s="98" t="s">
        <v>397</v>
      </c>
      <c r="H55" s="98" t="s">
        <v>398</v>
      </c>
      <c r="I55" s="98" t="s">
        <v>399</v>
      </c>
      <c r="J55" s="98" t="s">
        <v>400</v>
      </c>
      <c r="K55" s="99">
        <v>1.07</v>
      </c>
      <c r="L55" s="98" t="s">
        <v>110</v>
      </c>
      <c r="M55" s="100">
        <v>0.02</v>
      </c>
      <c r="N55" s="100">
        <v>8.2699999999999996E-2</v>
      </c>
      <c r="O55" s="99">
        <v>58000</v>
      </c>
      <c r="P55" s="99">
        <v>94.583333275862074</v>
      </c>
      <c r="Q55" s="99">
        <v>0</v>
      </c>
      <c r="R55" s="99">
        <v>220.06968986627999</v>
      </c>
      <c r="S55" s="100">
        <v>2.9999999999999997E-4</v>
      </c>
      <c r="T55" s="100">
        <f t="shared" si="0"/>
        <v>1.4717582060802601E-2</v>
      </c>
      <c r="U55" s="100">
        <f>R55/'סכום נכסי הקרן'!$C$42</f>
        <v>1.1715162400333325E-3</v>
      </c>
    </row>
    <row r="56" spans="2:21" s="101" customFormat="1">
      <c r="B56" s="98" t="s">
        <v>230</v>
      </c>
    </row>
    <row r="57" spans="2:21" s="101" customFormat="1">
      <c r="B57" s="98" t="s">
        <v>253</v>
      </c>
    </row>
    <row r="58" spans="2:21" s="101" customFormat="1">
      <c r="B58" s="98" t="s">
        <v>254</v>
      </c>
    </row>
    <row r="59" spans="2:21" s="101" customFormat="1">
      <c r="B59" s="98" t="s">
        <v>255</v>
      </c>
    </row>
    <row r="60" spans="2:21" s="101" customFormat="1">
      <c r="B60" s="98" t="s">
        <v>256</v>
      </c>
    </row>
    <row r="61" spans="2:21" s="101" customFormat="1">
      <c r="B61" s="105"/>
    </row>
    <row r="62" spans="2:21" s="101" customFormat="1">
      <c r="B62" s="105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2140786.11</v>
      </c>
      <c r="J11" s="7"/>
      <c r="K11" s="75">
        <v>13.88973</v>
      </c>
      <c r="L11" s="75">
        <v>57568.386190254998</v>
      </c>
      <c r="M11" s="7"/>
      <c r="N11" s="76">
        <v>1</v>
      </c>
      <c r="O11" s="76">
        <v>0.3095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2066533.11</v>
      </c>
      <c r="K12" s="81">
        <v>6.1154400000000004</v>
      </c>
      <c r="L12" s="81">
        <v>49722.74673264</v>
      </c>
      <c r="N12" s="80">
        <v>0.86370000000000002</v>
      </c>
      <c r="O12" s="80">
        <v>0.26729999999999998</v>
      </c>
    </row>
    <row r="13" spans="2:62">
      <c r="B13" s="79" t="s">
        <v>401</v>
      </c>
      <c r="E13" s="16"/>
      <c r="F13" s="16"/>
      <c r="G13" s="16"/>
      <c r="I13" s="81">
        <v>918811.5</v>
      </c>
      <c r="K13" s="81">
        <v>2.2540100000000001</v>
      </c>
      <c r="L13" s="81">
        <v>33890.762560000003</v>
      </c>
      <c r="N13" s="80">
        <v>0.5887</v>
      </c>
      <c r="O13" s="80">
        <v>0.1822</v>
      </c>
    </row>
    <row r="14" spans="2:62">
      <c r="B14" t="s">
        <v>402</v>
      </c>
      <c r="C14" t="s">
        <v>403</v>
      </c>
      <c r="D14" t="s">
        <v>100</v>
      </c>
      <c r="E14" t="s">
        <v>123</v>
      </c>
      <c r="F14" t="s">
        <v>404</v>
      </c>
      <c r="G14" t="s">
        <v>327</v>
      </c>
      <c r="H14" t="s">
        <v>102</v>
      </c>
      <c r="I14" s="77">
        <v>24000</v>
      </c>
      <c r="J14" s="77">
        <v>2400</v>
      </c>
      <c r="K14" s="77">
        <v>0</v>
      </c>
      <c r="L14" s="77">
        <v>576</v>
      </c>
      <c r="M14" s="78">
        <v>1E-4</v>
      </c>
      <c r="N14" s="78">
        <v>0.01</v>
      </c>
      <c r="O14" s="78">
        <v>3.0999999999999999E-3</v>
      </c>
    </row>
    <row r="15" spans="2:62">
      <c r="B15" t="s">
        <v>405</v>
      </c>
      <c r="C15" t="s">
        <v>406</v>
      </c>
      <c r="D15" t="s">
        <v>100</v>
      </c>
      <c r="E15" t="s">
        <v>123</v>
      </c>
      <c r="F15" t="s">
        <v>407</v>
      </c>
      <c r="G15" t="s">
        <v>308</v>
      </c>
      <c r="H15" t="s">
        <v>102</v>
      </c>
      <c r="I15" s="77">
        <v>500</v>
      </c>
      <c r="J15" s="77">
        <v>27680</v>
      </c>
      <c r="K15" s="77">
        <v>0</v>
      </c>
      <c r="L15" s="77">
        <v>138.4</v>
      </c>
      <c r="M15" s="78">
        <v>0</v>
      </c>
      <c r="N15" s="78">
        <v>2.3999999999999998E-3</v>
      </c>
      <c r="O15" s="78">
        <v>6.9999999999999999E-4</v>
      </c>
    </row>
    <row r="16" spans="2:62">
      <c r="B16" t="s">
        <v>408</v>
      </c>
      <c r="C16" t="s">
        <v>409</v>
      </c>
      <c r="D16" t="s">
        <v>100</v>
      </c>
      <c r="E16" t="s">
        <v>123</v>
      </c>
      <c r="F16" t="s">
        <v>410</v>
      </c>
      <c r="G16" t="s">
        <v>308</v>
      </c>
      <c r="H16" t="s">
        <v>102</v>
      </c>
      <c r="I16" s="77">
        <v>20000.5</v>
      </c>
      <c r="J16" s="77">
        <v>7120</v>
      </c>
      <c r="K16" s="77">
        <v>0</v>
      </c>
      <c r="L16" s="77">
        <v>1424.0355999999999</v>
      </c>
      <c r="M16" s="78">
        <v>2.0000000000000001E-4</v>
      </c>
      <c r="N16" s="78">
        <v>2.47E-2</v>
      </c>
      <c r="O16" s="78">
        <v>7.7000000000000002E-3</v>
      </c>
    </row>
    <row r="17" spans="2:15">
      <c r="B17" t="s">
        <v>411</v>
      </c>
      <c r="C17" t="s">
        <v>412</v>
      </c>
      <c r="D17" t="s">
        <v>100</v>
      </c>
      <c r="E17" t="s">
        <v>123</v>
      </c>
      <c r="F17" t="s">
        <v>307</v>
      </c>
      <c r="G17" t="s">
        <v>308</v>
      </c>
      <c r="H17" t="s">
        <v>102</v>
      </c>
      <c r="I17" s="77">
        <v>35250</v>
      </c>
      <c r="J17" s="77">
        <v>1336</v>
      </c>
      <c r="K17" s="77">
        <v>0</v>
      </c>
      <c r="L17" s="77">
        <v>470.94</v>
      </c>
      <c r="M17" s="78">
        <v>1E-4</v>
      </c>
      <c r="N17" s="78">
        <v>8.2000000000000007E-3</v>
      </c>
      <c r="O17" s="78">
        <v>2.5000000000000001E-3</v>
      </c>
    </row>
    <row r="18" spans="2:15">
      <c r="B18" t="s">
        <v>413</v>
      </c>
      <c r="C18" t="s">
        <v>414</v>
      </c>
      <c r="D18" t="s">
        <v>100</v>
      </c>
      <c r="E18" t="s">
        <v>123</v>
      </c>
      <c r="F18" t="s">
        <v>415</v>
      </c>
      <c r="G18" t="s">
        <v>416</v>
      </c>
      <c r="H18" t="s">
        <v>102</v>
      </c>
      <c r="I18" s="77">
        <v>30000</v>
      </c>
      <c r="J18" s="77">
        <v>3807</v>
      </c>
      <c r="K18" s="77">
        <v>0</v>
      </c>
      <c r="L18" s="77">
        <v>1142.0999999999999</v>
      </c>
      <c r="M18" s="78">
        <v>1E-4</v>
      </c>
      <c r="N18" s="78">
        <v>1.9800000000000002E-2</v>
      </c>
      <c r="O18" s="78">
        <v>6.1000000000000004E-3</v>
      </c>
    </row>
    <row r="19" spans="2:15">
      <c r="B19" t="s">
        <v>417</v>
      </c>
      <c r="C19" t="s">
        <v>418</v>
      </c>
      <c r="D19" t="s">
        <v>100</v>
      </c>
      <c r="E19" t="s">
        <v>123</v>
      </c>
      <c r="F19" t="s">
        <v>419</v>
      </c>
      <c r="G19" t="s">
        <v>420</v>
      </c>
      <c r="H19" t="s">
        <v>102</v>
      </c>
      <c r="I19" s="77">
        <v>1246</v>
      </c>
      <c r="J19" s="77">
        <v>77500</v>
      </c>
      <c r="K19" s="77">
        <v>2.2540100000000001</v>
      </c>
      <c r="L19" s="77">
        <v>967.90400999999997</v>
      </c>
      <c r="M19" s="78">
        <v>0</v>
      </c>
      <c r="N19" s="78">
        <v>1.6799999999999999E-2</v>
      </c>
      <c r="O19" s="78">
        <v>5.1999999999999998E-3</v>
      </c>
    </row>
    <row r="20" spans="2:15">
      <c r="B20" t="s">
        <v>421</v>
      </c>
      <c r="C20" t="s">
        <v>422</v>
      </c>
      <c r="D20" t="s">
        <v>100</v>
      </c>
      <c r="E20" t="s">
        <v>123</v>
      </c>
      <c r="F20" t="s">
        <v>423</v>
      </c>
      <c r="G20" t="s">
        <v>264</v>
      </c>
      <c r="H20" t="s">
        <v>102</v>
      </c>
      <c r="I20" s="77">
        <v>19400</v>
      </c>
      <c r="J20" s="77">
        <v>14990</v>
      </c>
      <c r="K20" s="77">
        <v>0</v>
      </c>
      <c r="L20" s="77">
        <v>2908.06</v>
      </c>
      <c r="M20" s="78">
        <v>2.0000000000000001E-4</v>
      </c>
      <c r="N20" s="78">
        <v>5.0500000000000003E-2</v>
      </c>
      <c r="O20" s="78">
        <v>1.5599999999999999E-2</v>
      </c>
    </row>
    <row r="21" spans="2:15">
      <c r="B21" t="s">
        <v>424</v>
      </c>
      <c r="C21" t="s">
        <v>425</v>
      </c>
      <c r="D21" t="s">
        <v>100</v>
      </c>
      <c r="E21" t="s">
        <v>123</v>
      </c>
      <c r="F21" t="s">
        <v>426</v>
      </c>
      <c r="G21" t="s">
        <v>264</v>
      </c>
      <c r="H21" t="s">
        <v>102</v>
      </c>
      <c r="I21" s="77">
        <v>121855</v>
      </c>
      <c r="J21" s="77">
        <v>1835</v>
      </c>
      <c r="K21" s="77">
        <v>0</v>
      </c>
      <c r="L21" s="77">
        <v>2236.0392499999998</v>
      </c>
      <c r="M21" s="78">
        <v>1E-4</v>
      </c>
      <c r="N21" s="78">
        <v>3.8800000000000001E-2</v>
      </c>
      <c r="O21" s="78">
        <v>1.2E-2</v>
      </c>
    </row>
    <row r="22" spans="2:15">
      <c r="B22" t="s">
        <v>427</v>
      </c>
      <c r="C22" t="s">
        <v>428</v>
      </c>
      <c r="D22" t="s">
        <v>100</v>
      </c>
      <c r="E22" t="s">
        <v>123</v>
      </c>
      <c r="F22" t="s">
        <v>263</v>
      </c>
      <c r="G22" t="s">
        <v>264</v>
      </c>
      <c r="H22" t="s">
        <v>102</v>
      </c>
      <c r="I22" s="77">
        <v>172000</v>
      </c>
      <c r="J22" s="77">
        <v>2950</v>
      </c>
      <c r="K22" s="77">
        <v>0</v>
      </c>
      <c r="L22" s="77">
        <v>5074</v>
      </c>
      <c r="M22" s="78">
        <v>1E-4</v>
      </c>
      <c r="N22" s="78">
        <v>8.8099999999999998E-2</v>
      </c>
      <c r="O22" s="78">
        <v>2.7300000000000001E-2</v>
      </c>
    </row>
    <row r="23" spans="2:15">
      <c r="B23" t="s">
        <v>429</v>
      </c>
      <c r="C23" t="s">
        <v>430</v>
      </c>
      <c r="D23" t="s">
        <v>100</v>
      </c>
      <c r="E23" t="s">
        <v>123</v>
      </c>
      <c r="F23" t="s">
        <v>369</v>
      </c>
      <c r="G23" t="s">
        <v>264</v>
      </c>
      <c r="H23" t="s">
        <v>102</v>
      </c>
      <c r="I23" s="77">
        <v>24940</v>
      </c>
      <c r="J23" s="77">
        <v>14260</v>
      </c>
      <c r="K23" s="77">
        <v>0</v>
      </c>
      <c r="L23" s="77">
        <v>3556.444</v>
      </c>
      <c r="M23" s="78">
        <v>1E-4</v>
      </c>
      <c r="N23" s="78">
        <v>6.1800000000000001E-2</v>
      </c>
      <c r="O23" s="78">
        <v>1.9099999999999999E-2</v>
      </c>
    </row>
    <row r="24" spans="2:15">
      <c r="B24" t="s">
        <v>431</v>
      </c>
      <c r="C24" t="s">
        <v>432</v>
      </c>
      <c r="D24" t="s">
        <v>100</v>
      </c>
      <c r="E24" t="s">
        <v>123</v>
      </c>
      <c r="F24" t="s">
        <v>433</v>
      </c>
      <c r="G24" t="s">
        <v>264</v>
      </c>
      <c r="H24" t="s">
        <v>102</v>
      </c>
      <c r="I24" s="77">
        <v>136955</v>
      </c>
      <c r="J24" s="77">
        <v>3290</v>
      </c>
      <c r="K24" s="77">
        <v>0</v>
      </c>
      <c r="L24" s="77">
        <v>4505.8194999999996</v>
      </c>
      <c r="M24" s="78">
        <v>1E-4</v>
      </c>
      <c r="N24" s="78">
        <v>7.8299999999999995E-2</v>
      </c>
      <c r="O24" s="78">
        <v>2.4199999999999999E-2</v>
      </c>
    </row>
    <row r="25" spans="2:15">
      <c r="B25" t="s">
        <v>434</v>
      </c>
      <c r="C25" t="s">
        <v>435</v>
      </c>
      <c r="D25" t="s">
        <v>100</v>
      </c>
      <c r="E25" t="s">
        <v>123</v>
      </c>
      <c r="F25" t="s">
        <v>436</v>
      </c>
      <c r="G25" t="s">
        <v>437</v>
      </c>
      <c r="H25" t="s">
        <v>102</v>
      </c>
      <c r="I25" s="77">
        <v>20000</v>
      </c>
      <c r="J25" s="77">
        <v>1818</v>
      </c>
      <c r="K25" s="77">
        <v>0</v>
      </c>
      <c r="L25" s="77">
        <v>363.6</v>
      </c>
      <c r="M25" s="78">
        <v>0</v>
      </c>
      <c r="N25" s="78">
        <v>6.3E-3</v>
      </c>
      <c r="O25" s="78">
        <v>2E-3</v>
      </c>
    </row>
    <row r="26" spans="2:15">
      <c r="B26" t="s">
        <v>438</v>
      </c>
      <c r="C26" t="s">
        <v>439</v>
      </c>
      <c r="D26" t="s">
        <v>100</v>
      </c>
      <c r="E26" t="s">
        <v>123</v>
      </c>
      <c r="F26" t="s">
        <v>440</v>
      </c>
      <c r="G26" t="s">
        <v>441</v>
      </c>
      <c r="H26" t="s">
        <v>102</v>
      </c>
      <c r="I26" s="77">
        <v>7692</v>
      </c>
      <c r="J26" s="77">
        <v>11090</v>
      </c>
      <c r="K26" s="77">
        <v>0</v>
      </c>
      <c r="L26" s="77">
        <v>853.04280000000006</v>
      </c>
      <c r="M26" s="78">
        <v>1E-4</v>
      </c>
      <c r="N26" s="78">
        <v>1.4800000000000001E-2</v>
      </c>
      <c r="O26" s="78">
        <v>4.5999999999999999E-3</v>
      </c>
    </row>
    <row r="27" spans="2:15">
      <c r="B27" t="s">
        <v>442</v>
      </c>
      <c r="C27" t="s">
        <v>443</v>
      </c>
      <c r="D27" t="s">
        <v>100</v>
      </c>
      <c r="E27" t="s">
        <v>123</v>
      </c>
      <c r="F27" t="s">
        <v>444</v>
      </c>
      <c r="G27" t="s">
        <v>441</v>
      </c>
      <c r="H27" t="s">
        <v>102</v>
      </c>
      <c r="I27" s="77">
        <v>3000</v>
      </c>
      <c r="J27" s="77">
        <v>50140</v>
      </c>
      <c r="K27" s="77">
        <v>0</v>
      </c>
      <c r="L27" s="77">
        <v>1504.2</v>
      </c>
      <c r="M27" s="78">
        <v>1E-4</v>
      </c>
      <c r="N27" s="78">
        <v>2.6100000000000002E-2</v>
      </c>
      <c r="O27" s="78">
        <v>8.0999999999999996E-3</v>
      </c>
    </row>
    <row r="28" spans="2:15">
      <c r="B28" t="s">
        <v>445</v>
      </c>
      <c r="C28" t="s">
        <v>446</v>
      </c>
      <c r="D28" t="s">
        <v>100</v>
      </c>
      <c r="E28" t="s">
        <v>123</v>
      </c>
      <c r="F28" t="s">
        <v>447</v>
      </c>
      <c r="G28" t="s">
        <v>441</v>
      </c>
      <c r="H28" t="s">
        <v>102</v>
      </c>
      <c r="I28" s="77">
        <v>7000</v>
      </c>
      <c r="J28" s="77">
        <v>25190</v>
      </c>
      <c r="K28" s="77">
        <v>0</v>
      </c>
      <c r="L28" s="77">
        <v>1763.3</v>
      </c>
      <c r="M28" s="78">
        <v>2.0000000000000001E-4</v>
      </c>
      <c r="N28" s="78">
        <v>3.0599999999999999E-2</v>
      </c>
      <c r="O28" s="78">
        <v>9.4999999999999998E-3</v>
      </c>
    </row>
    <row r="29" spans="2:15">
      <c r="B29" t="s">
        <v>448</v>
      </c>
      <c r="C29" t="s">
        <v>449</v>
      </c>
      <c r="D29" t="s">
        <v>100</v>
      </c>
      <c r="E29" t="s">
        <v>123</v>
      </c>
      <c r="F29" t="s">
        <v>450</v>
      </c>
      <c r="G29" t="s">
        <v>274</v>
      </c>
      <c r="H29" t="s">
        <v>102</v>
      </c>
      <c r="I29" s="77">
        <v>70000</v>
      </c>
      <c r="J29" s="77">
        <v>2000</v>
      </c>
      <c r="K29" s="77">
        <v>0</v>
      </c>
      <c r="L29" s="77">
        <v>1400</v>
      </c>
      <c r="M29" s="78">
        <v>1E-4</v>
      </c>
      <c r="N29" s="78">
        <v>2.4299999999999999E-2</v>
      </c>
      <c r="O29" s="78">
        <v>7.4999999999999997E-3</v>
      </c>
    </row>
    <row r="30" spans="2:15">
      <c r="B30" t="s">
        <v>451</v>
      </c>
      <c r="C30" t="s">
        <v>452</v>
      </c>
      <c r="D30" t="s">
        <v>100</v>
      </c>
      <c r="E30" t="s">
        <v>123</v>
      </c>
      <c r="F30" t="s">
        <v>453</v>
      </c>
      <c r="G30" t="s">
        <v>274</v>
      </c>
      <c r="H30" t="s">
        <v>102</v>
      </c>
      <c r="I30" s="77">
        <v>2000</v>
      </c>
      <c r="J30" s="77">
        <v>37170</v>
      </c>
      <c r="K30" s="77">
        <v>0</v>
      </c>
      <c r="L30" s="77">
        <v>743.4</v>
      </c>
      <c r="M30" s="78">
        <v>1E-4</v>
      </c>
      <c r="N30" s="78">
        <v>1.29E-2</v>
      </c>
      <c r="O30" s="78">
        <v>4.0000000000000001E-3</v>
      </c>
    </row>
    <row r="31" spans="2:15">
      <c r="B31" t="s">
        <v>454</v>
      </c>
      <c r="C31" t="s">
        <v>455</v>
      </c>
      <c r="D31" t="s">
        <v>100</v>
      </c>
      <c r="E31" t="s">
        <v>123</v>
      </c>
      <c r="F31" t="s">
        <v>456</v>
      </c>
      <c r="G31" t="s">
        <v>274</v>
      </c>
      <c r="H31" t="s">
        <v>102</v>
      </c>
      <c r="I31" s="77">
        <v>60000</v>
      </c>
      <c r="J31" s="77">
        <v>1070</v>
      </c>
      <c r="K31" s="77">
        <v>0</v>
      </c>
      <c r="L31" s="77">
        <v>642</v>
      </c>
      <c r="M31" s="78">
        <v>1E-4</v>
      </c>
      <c r="N31" s="78">
        <v>1.12E-2</v>
      </c>
      <c r="O31" s="78">
        <v>3.5000000000000001E-3</v>
      </c>
    </row>
    <row r="32" spans="2:15">
      <c r="B32" t="s">
        <v>457</v>
      </c>
      <c r="C32" t="s">
        <v>458</v>
      </c>
      <c r="D32" t="s">
        <v>100</v>
      </c>
      <c r="E32" t="s">
        <v>123</v>
      </c>
      <c r="F32" t="s">
        <v>459</v>
      </c>
      <c r="G32" t="s">
        <v>274</v>
      </c>
      <c r="H32" t="s">
        <v>102</v>
      </c>
      <c r="I32" s="77">
        <v>4000</v>
      </c>
      <c r="J32" s="77">
        <v>28100</v>
      </c>
      <c r="K32" s="77">
        <v>0</v>
      </c>
      <c r="L32" s="77">
        <v>1124</v>
      </c>
      <c r="M32" s="78">
        <v>1E-4</v>
      </c>
      <c r="N32" s="78">
        <v>1.95E-2</v>
      </c>
      <c r="O32" s="78">
        <v>6.0000000000000001E-3</v>
      </c>
    </row>
    <row r="33" spans="2:15">
      <c r="B33" t="s">
        <v>460</v>
      </c>
      <c r="C33" t="s">
        <v>461</v>
      </c>
      <c r="D33" t="s">
        <v>100</v>
      </c>
      <c r="E33" t="s">
        <v>123</v>
      </c>
      <c r="F33" t="s">
        <v>462</v>
      </c>
      <c r="G33" t="s">
        <v>274</v>
      </c>
      <c r="H33" t="s">
        <v>102</v>
      </c>
      <c r="I33" s="77">
        <v>3383</v>
      </c>
      <c r="J33" s="77">
        <v>23780</v>
      </c>
      <c r="K33" s="77">
        <v>0</v>
      </c>
      <c r="L33" s="77">
        <v>804.47739999999999</v>
      </c>
      <c r="M33" s="78">
        <v>0</v>
      </c>
      <c r="N33" s="78">
        <v>1.4E-2</v>
      </c>
      <c r="O33" s="78">
        <v>4.3E-3</v>
      </c>
    </row>
    <row r="34" spans="2:15">
      <c r="B34" t="s">
        <v>463</v>
      </c>
      <c r="C34" t="s">
        <v>464</v>
      </c>
      <c r="D34" t="s">
        <v>100</v>
      </c>
      <c r="E34" t="s">
        <v>123</v>
      </c>
      <c r="F34" t="s">
        <v>380</v>
      </c>
      <c r="G34" t="s">
        <v>465</v>
      </c>
      <c r="H34" t="s">
        <v>102</v>
      </c>
      <c r="I34" s="77">
        <v>15000</v>
      </c>
      <c r="J34" s="77">
        <v>3815</v>
      </c>
      <c r="K34" s="77">
        <v>0</v>
      </c>
      <c r="L34" s="77">
        <v>572.25</v>
      </c>
      <c r="M34" s="78">
        <v>0</v>
      </c>
      <c r="N34" s="78">
        <v>9.9000000000000008E-3</v>
      </c>
      <c r="O34" s="78">
        <v>3.0999999999999999E-3</v>
      </c>
    </row>
    <row r="35" spans="2:15">
      <c r="B35" t="s">
        <v>466</v>
      </c>
      <c r="C35" t="s">
        <v>467</v>
      </c>
      <c r="D35" t="s">
        <v>100</v>
      </c>
      <c r="E35" t="s">
        <v>123</v>
      </c>
      <c r="F35" t="s">
        <v>468</v>
      </c>
      <c r="G35" t="s">
        <v>129</v>
      </c>
      <c r="H35" t="s">
        <v>102</v>
      </c>
      <c r="I35" s="77">
        <v>590</v>
      </c>
      <c r="J35" s="77">
        <v>72500</v>
      </c>
      <c r="K35" s="77">
        <v>0</v>
      </c>
      <c r="L35" s="77">
        <v>427.75</v>
      </c>
      <c r="M35" s="78">
        <v>0</v>
      </c>
      <c r="N35" s="78">
        <v>7.4000000000000003E-3</v>
      </c>
      <c r="O35" s="78">
        <v>2.3E-3</v>
      </c>
    </row>
    <row r="36" spans="2:15">
      <c r="B36" t="s">
        <v>469</v>
      </c>
      <c r="C36" t="s">
        <v>470</v>
      </c>
      <c r="D36" t="s">
        <v>100</v>
      </c>
      <c r="E36" t="s">
        <v>123</v>
      </c>
      <c r="F36" t="s">
        <v>471</v>
      </c>
      <c r="G36" t="s">
        <v>132</v>
      </c>
      <c r="H36" t="s">
        <v>102</v>
      </c>
      <c r="I36" s="77">
        <v>140000</v>
      </c>
      <c r="J36" s="77">
        <v>495</v>
      </c>
      <c r="K36" s="77">
        <v>0</v>
      </c>
      <c r="L36" s="77">
        <v>693</v>
      </c>
      <c r="M36" s="78">
        <v>1E-4</v>
      </c>
      <c r="N36" s="78">
        <v>1.2E-2</v>
      </c>
      <c r="O36" s="78">
        <v>3.7000000000000002E-3</v>
      </c>
    </row>
    <row r="37" spans="2:15">
      <c r="B37" s="79" t="s">
        <v>472</v>
      </c>
      <c r="E37" s="16"/>
      <c r="F37" s="16"/>
      <c r="G37" s="16"/>
      <c r="I37" s="81">
        <v>789849</v>
      </c>
      <c r="K37" s="81">
        <v>3.8614299999999999</v>
      </c>
      <c r="L37" s="81">
        <v>10950.3639</v>
      </c>
      <c r="N37" s="80">
        <v>0.19020000000000001</v>
      </c>
      <c r="O37" s="80">
        <v>5.8900000000000001E-2</v>
      </c>
    </row>
    <row r="38" spans="2:15">
      <c r="B38" t="s">
        <v>473</v>
      </c>
      <c r="C38" t="s">
        <v>474</v>
      </c>
      <c r="D38" t="s">
        <v>100</v>
      </c>
      <c r="E38" t="s">
        <v>123</v>
      </c>
      <c r="F38" t="s">
        <v>475</v>
      </c>
      <c r="G38" t="s">
        <v>476</v>
      </c>
      <c r="H38" t="s">
        <v>102</v>
      </c>
      <c r="I38" s="77">
        <v>3969</v>
      </c>
      <c r="J38" s="77">
        <v>5575</v>
      </c>
      <c r="K38" s="77">
        <v>0</v>
      </c>
      <c r="L38" s="77">
        <v>221.27175</v>
      </c>
      <c r="M38" s="78">
        <v>2.0000000000000001E-4</v>
      </c>
      <c r="N38" s="78">
        <v>3.8E-3</v>
      </c>
      <c r="O38" s="78">
        <v>1.1999999999999999E-3</v>
      </c>
    </row>
    <row r="39" spans="2:15">
      <c r="B39" t="s">
        <v>477</v>
      </c>
      <c r="C39" t="s">
        <v>478</v>
      </c>
      <c r="D39" t="s">
        <v>100</v>
      </c>
      <c r="E39" t="s">
        <v>123</v>
      </c>
      <c r="F39" t="s">
        <v>479</v>
      </c>
      <c r="G39" t="s">
        <v>476</v>
      </c>
      <c r="H39" t="s">
        <v>102</v>
      </c>
      <c r="I39" s="77">
        <v>65000</v>
      </c>
      <c r="J39" s="77">
        <v>3035</v>
      </c>
      <c r="K39" s="77">
        <v>0</v>
      </c>
      <c r="L39" s="77">
        <v>1972.75</v>
      </c>
      <c r="M39" s="78">
        <v>8.0000000000000004E-4</v>
      </c>
      <c r="N39" s="78">
        <v>3.4299999999999997E-2</v>
      </c>
      <c r="O39" s="78">
        <v>1.06E-2</v>
      </c>
    </row>
    <row r="40" spans="2:15">
      <c r="B40" t="s">
        <v>480</v>
      </c>
      <c r="C40" t="s">
        <v>481</v>
      </c>
      <c r="D40" t="s">
        <v>100</v>
      </c>
      <c r="E40" t="s">
        <v>123</v>
      </c>
      <c r="F40" t="s">
        <v>326</v>
      </c>
      <c r="G40" t="s">
        <v>327</v>
      </c>
      <c r="H40" t="s">
        <v>102</v>
      </c>
      <c r="I40" s="77">
        <v>3926</v>
      </c>
      <c r="J40" s="77">
        <v>8280</v>
      </c>
      <c r="K40" s="77">
        <v>0</v>
      </c>
      <c r="L40" s="77">
        <v>325.07279999999997</v>
      </c>
      <c r="M40" s="78">
        <v>2.9999999999999997E-4</v>
      </c>
      <c r="N40" s="78">
        <v>5.5999999999999999E-3</v>
      </c>
      <c r="O40" s="78">
        <v>1.6999999999999999E-3</v>
      </c>
    </row>
    <row r="41" spans="2:15">
      <c r="B41" t="s">
        <v>482</v>
      </c>
      <c r="C41" t="s">
        <v>483</v>
      </c>
      <c r="D41" t="s">
        <v>100</v>
      </c>
      <c r="E41" t="s">
        <v>123</v>
      </c>
      <c r="F41" t="s">
        <v>484</v>
      </c>
      <c r="G41" t="s">
        <v>327</v>
      </c>
      <c r="H41" t="s">
        <v>102</v>
      </c>
      <c r="I41" s="77">
        <v>548</v>
      </c>
      <c r="J41" s="77">
        <v>29920</v>
      </c>
      <c r="K41" s="77">
        <v>3.8614299999999999</v>
      </c>
      <c r="L41" s="77">
        <v>167.82302999999999</v>
      </c>
      <c r="M41" s="78">
        <v>0</v>
      </c>
      <c r="N41" s="78">
        <v>2.8999999999999998E-3</v>
      </c>
      <c r="O41" s="78">
        <v>8.9999999999999998E-4</v>
      </c>
    </row>
    <row r="42" spans="2:15">
      <c r="B42" t="s">
        <v>485</v>
      </c>
      <c r="C42" t="s">
        <v>486</v>
      </c>
      <c r="D42" t="s">
        <v>100</v>
      </c>
      <c r="E42" t="s">
        <v>123</v>
      </c>
      <c r="F42" t="s">
        <v>487</v>
      </c>
      <c r="G42" t="s">
        <v>285</v>
      </c>
      <c r="H42" t="s">
        <v>102</v>
      </c>
      <c r="I42" s="77">
        <v>1200</v>
      </c>
      <c r="J42" s="77">
        <v>41750</v>
      </c>
      <c r="K42" s="77">
        <v>0</v>
      </c>
      <c r="L42" s="77">
        <v>501</v>
      </c>
      <c r="M42" s="78">
        <v>4.0000000000000002E-4</v>
      </c>
      <c r="N42" s="78">
        <v>8.6999999999999994E-3</v>
      </c>
      <c r="O42" s="78">
        <v>2.7000000000000001E-3</v>
      </c>
    </row>
    <row r="43" spans="2:15">
      <c r="B43" t="s">
        <v>488</v>
      </c>
      <c r="C43" t="s">
        <v>489</v>
      </c>
      <c r="D43" t="s">
        <v>100</v>
      </c>
      <c r="E43" t="s">
        <v>123</v>
      </c>
      <c r="F43" t="s">
        <v>490</v>
      </c>
      <c r="G43" t="s">
        <v>416</v>
      </c>
      <c r="H43" t="s">
        <v>102</v>
      </c>
      <c r="I43" s="77">
        <v>6998</v>
      </c>
      <c r="J43" s="77">
        <v>9332</v>
      </c>
      <c r="K43" s="77">
        <v>0</v>
      </c>
      <c r="L43" s="77">
        <v>653.05336</v>
      </c>
      <c r="M43" s="78">
        <v>1E-4</v>
      </c>
      <c r="N43" s="78">
        <v>1.1299999999999999E-2</v>
      </c>
      <c r="O43" s="78">
        <v>3.5000000000000001E-3</v>
      </c>
    </row>
    <row r="44" spans="2:15">
      <c r="B44" t="s">
        <v>491</v>
      </c>
      <c r="C44" t="s">
        <v>492</v>
      </c>
      <c r="D44" t="s">
        <v>100</v>
      </c>
      <c r="E44" t="s">
        <v>123</v>
      </c>
      <c r="F44" t="s">
        <v>493</v>
      </c>
      <c r="G44" t="s">
        <v>494</v>
      </c>
      <c r="H44" t="s">
        <v>102</v>
      </c>
      <c r="I44" s="77">
        <v>541000</v>
      </c>
      <c r="J44" s="77">
        <v>150.69999999999999</v>
      </c>
      <c r="K44" s="77">
        <v>0</v>
      </c>
      <c r="L44" s="77">
        <v>815.28700000000003</v>
      </c>
      <c r="M44" s="78">
        <v>2.0000000000000001E-4</v>
      </c>
      <c r="N44" s="78">
        <v>1.4200000000000001E-2</v>
      </c>
      <c r="O44" s="78">
        <v>4.4000000000000003E-3</v>
      </c>
    </row>
    <row r="45" spans="2:15">
      <c r="B45" t="s">
        <v>495</v>
      </c>
      <c r="C45" t="s">
        <v>496</v>
      </c>
      <c r="D45" t="s">
        <v>100</v>
      </c>
      <c r="E45" t="s">
        <v>123</v>
      </c>
      <c r="F45" t="s">
        <v>497</v>
      </c>
      <c r="G45" t="s">
        <v>498</v>
      </c>
      <c r="H45" t="s">
        <v>102</v>
      </c>
      <c r="I45" s="77">
        <v>4890</v>
      </c>
      <c r="J45" s="77">
        <v>10760</v>
      </c>
      <c r="K45" s="77">
        <v>0</v>
      </c>
      <c r="L45" s="77">
        <v>526.16399999999999</v>
      </c>
      <c r="M45" s="78">
        <v>4.0000000000000002E-4</v>
      </c>
      <c r="N45" s="78">
        <v>9.1000000000000004E-3</v>
      </c>
      <c r="O45" s="78">
        <v>2.8E-3</v>
      </c>
    </row>
    <row r="46" spans="2:15">
      <c r="B46" t="s">
        <v>499</v>
      </c>
      <c r="C46" t="s">
        <v>500</v>
      </c>
      <c r="D46" t="s">
        <v>100</v>
      </c>
      <c r="E46" t="s">
        <v>123</v>
      </c>
      <c r="F46" t="s">
        <v>501</v>
      </c>
      <c r="G46" t="s">
        <v>498</v>
      </c>
      <c r="H46" t="s">
        <v>102</v>
      </c>
      <c r="I46" s="77">
        <v>41379</v>
      </c>
      <c r="J46" s="77">
        <v>1562</v>
      </c>
      <c r="K46" s="77">
        <v>0</v>
      </c>
      <c r="L46" s="77">
        <v>646.33997999999997</v>
      </c>
      <c r="M46" s="78">
        <v>5.0000000000000001E-4</v>
      </c>
      <c r="N46" s="78">
        <v>1.12E-2</v>
      </c>
      <c r="O46" s="78">
        <v>3.5000000000000001E-3</v>
      </c>
    </row>
    <row r="47" spans="2:15">
      <c r="B47" t="s">
        <v>502</v>
      </c>
      <c r="C47" t="s">
        <v>503</v>
      </c>
      <c r="D47" t="s">
        <v>100</v>
      </c>
      <c r="E47" t="s">
        <v>123</v>
      </c>
      <c r="F47" t="s">
        <v>504</v>
      </c>
      <c r="G47" t="s">
        <v>498</v>
      </c>
      <c r="H47" t="s">
        <v>102</v>
      </c>
      <c r="I47" s="77">
        <v>1700</v>
      </c>
      <c r="J47" s="77">
        <v>26550</v>
      </c>
      <c r="K47" s="77">
        <v>0</v>
      </c>
      <c r="L47" s="77">
        <v>451.35</v>
      </c>
      <c r="M47" s="78">
        <v>2.0000000000000001E-4</v>
      </c>
      <c r="N47" s="78">
        <v>7.7999999999999996E-3</v>
      </c>
      <c r="O47" s="78">
        <v>2.3999999999999998E-3</v>
      </c>
    </row>
    <row r="48" spans="2:15">
      <c r="B48" t="s">
        <v>505</v>
      </c>
      <c r="C48" t="s">
        <v>506</v>
      </c>
      <c r="D48" t="s">
        <v>100</v>
      </c>
      <c r="E48" t="s">
        <v>123</v>
      </c>
      <c r="F48" t="s">
        <v>507</v>
      </c>
      <c r="G48" t="s">
        <v>294</v>
      </c>
      <c r="H48" t="s">
        <v>102</v>
      </c>
      <c r="I48" s="77">
        <v>9000</v>
      </c>
      <c r="J48" s="77">
        <v>4150</v>
      </c>
      <c r="K48" s="77">
        <v>0</v>
      </c>
      <c r="L48" s="77">
        <v>373.5</v>
      </c>
      <c r="M48" s="78">
        <v>2.0000000000000001E-4</v>
      </c>
      <c r="N48" s="78">
        <v>6.4999999999999997E-3</v>
      </c>
      <c r="O48" s="78">
        <v>2E-3</v>
      </c>
    </row>
    <row r="49" spans="2:15">
      <c r="B49" t="s">
        <v>508</v>
      </c>
      <c r="C49" t="s">
        <v>509</v>
      </c>
      <c r="D49" t="s">
        <v>100</v>
      </c>
      <c r="E49" t="s">
        <v>123</v>
      </c>
      <c r="F49" t="s">
        <v>510</v>
      </c>
      <c r="G49" t="s">
        <v>274</v>
      </c>
      <c r="H49" t="s">
        <v>102</v>
      </c>
      <c r="I49" s="77">
        <v>47267</v>
      </c>
      <c r="J49" s="77">
        <v>1700</v>
      </c>
      <c r="K49" s="77">
        <v>0</v>
      </c>
      <c r="L49" s="77">
        <v>803.53899999999999</v>
      </c>
      <c r="M49" s="78">
        <v>2.0000000000000001E-4</v>
      </c>
      <c r="N49" s="78">
        <v>1.4E-2</v>
      </c>
      <c r="O49" s="78">
        <v>4.3E-3</v>
      </c>
    </row>
    <row r="50" spans="2:15">
      <c r="B50" t="s">
        <v>511</v>
      </c>
      <c r="C50" t="s">
        <v>512</v>
      </c>
      <c r="D50" t="s">
        <v>100</v>
      </c>
      <c r="E50" t="s">
        <v>123</v>
      </c>
      <c r="F50" t="s">
        <v>273</v>
      </c>
      <c r="G50" t="s">
        <v>274</v>
      </c>
      <c r="H50" t="s">
        <v>102</v>
      </c>
      <c r="I50" s="77">
        <v>623</v>
      </c>
      <c r="J50" s="77">
        <v>22040</v>
      </c>
      <c r="K50" s="77">
        <v>0</v>
      </c>
      <c r="L50" s="77">
        <v>137.3092</v>
      </c>
      <c r="M50" s="78">
        <v>1E-4</v>
      </c>
      <c r="N50" s="78">
        <v>2.3999999999999998E-3</v>
      </c>
      <c r="O50" s="78">
        <v>6.9999999999999999E-4</v>
      </c>
    </row>
    <row r="51" spans="2:15">
      <c r="B51" t="s">
        <v>513</v>
      </c>
      <c r="C51" t="s">
        <v>514</v>
      </c>
      <c r="D51" t="s">
        <v>100</v>
      </c>
      <c r="E51" t="s">
        <v>123</v>
      </c>
      <c r="F51" t="s">
        <v>515</v>
      </c>
      <c r="G51" t="s">
        <v>516</v>
      </c>
      <c r="H51" t="s">
        <v>102</v>
      </c>
      <c r="I51" s="77">
        <v>3463</v>
      </c>
      <c r="J51" s="77">
        <v>15690</v>
      </c>
      <c r="K51" s="77">
        <v>0</v>
      </c>
      <c r="L51" s="77">
        <v>543.34469999999999</v>
      </c>
      <c r="M51" s="78">
        <v>2.0000000000000001E-4</v>
      </c>
      <c r="N51" s="78">
        <v>9.4000000000000004E-3</v>
      </c>
      <c r="O51" s="78">
        <v>2.8999999999999998E-3</v>
      </c>
    </row>
    <row r="52" spans="2:15">
      <c r="B52" t="s">
        <v>517</v>
      </c>
      <c r="C52" t="s">
        <v>518</v>
      </c>
      <c r="D52" t="s">
        <v>100</v>
      </c>
      <c r="E52" t="s">
        <v>123</v>
      </c>
      <c r="F52" t="s">
        <v>519</v>
      </c>
      <c r="G52" t="s">
        <v>516</v>
      </c>
      <c r="H52" t="s">
        <v>102</v>
      </c>
      <c r="I52" s="77">
        <v>600</v>
      </c>
      <c r="J52" s="77">
        <v>24060</v>
      </c>
      <c r="K52" s="77">
        <v>0</v>
      </c>
      <c r="L52" s="77">
        <v>144.36000000000001</v>
      </c>
      <c r="M52" s="78">
        <v>0</v>
      </c>
      <c r="N52" s="78">
        <v>2.5000000000000001E-3</v>
      </c>
      <c r="O52" s="78">
        <v>8.0000000000000004E-4</v>
      </c>
    </row>
    <row r="53" spans="2:15">
      <c r="B53" t="s">
        <v>520</v>
      </c>
      <c r="C53" t="s">
        <v>521</v>
      </c>
      <c r="D53" t="s">
        <v>100</v>
      </c>
      <c r="E53" t="s">
        <v>123</v>
      </c>
      <c r="F53" t="s">
        <v>522</v>
      </c>
      <c r="G53" t="s">
        <v>516</v>
      </c>
      <c r="H53" t="s">
        <v>102</v>
      </c>
      <c r="I53" s="77">
        <v>1000</v>
      </c>
      <c r="J53" s="77">
        <v>7154</v>
      </c>
      <c r="K53" s="77">
        <v>0</v>
      </c>
      <c r="L53" s="77">
        <v>71.540000000000006</v>
      </c>
      <c r="M53" s="78">
        <v>0</v>
      </c>
      <c r="N53" s="78">
        <v>1.1999999999999999E-3</v>
      </c>
      <c r="O53" s="78">
        <v>4.0000000000000002E-4</v>
      </c>
    </row>
    <row r="54" spans="2:15">
      <c r="B54" t="s">
        <v>523</v>
      </c>
      <c r="C54" t="s">
        <v>524</v>
      </c>
      <c r="D54" t="s">
        <v>100</v>
      </c>
      <c r="E54" t="s">
        <v>123</v>
      </c>
      <c r="F54" t="s">
        <v>525</v>
      </c>
      <c r="G54" t="s">
        <v>516</v>
      </c>
      <c r="H54" t="s">
        <v>102</v>
      </c>
      <c r="I54" s="77">
        <v>1820</v>
      </c>
      <c r="J54" s="77">
        <v>20210</v>
      </c>
      <c r="K54" s="77">
        <v>0</v>
      </c>
      <c r="L54" s="77">
        <v>367.822</v>
      </c>
      <c r="M54" s="78">
        <v>1E-4</v>
      </c>
      <c r="N54" s="78">
        <v>6.4000000000000003E-3</v>
      </c>
      <c r="O54" s="78">
        <v>2E-3</v>
      </c>
    </row>
    <row r="55" spans="2:15">
      <c r="B55" t="s">
        <v>526</v>
      </c>
      <c r="C55" t="s">
        <v>527</v>
      </c>
      <c r="D55" t="s">
        <v>100</v>
      </c>
      <c r="E55" t="s">
        <v>123</v>
      </c>
      <c r="F55" t="s">
        <v>528</v>
      </c>
      <c r="G55" t="s">
        <v>529</v>
      </c>
      <c r="H55" t="s">
        <v>102</v>
      </c>
      <c r="I55" s="77">
        <v>18000</v>
      </c>
      <c r="J55" s="77">
        <v>4651</v>
      </c>
      <c r="K55" s="77">
        <v>0</v>
      </c>
      <c r="L55" s="77">
        <v>837.18</v>
      </c>
      <c r="M55" s="78">
        <v>2.9999999999999997E-4</v>
      </c>
      <c r="N55" s="78">
        <v>1.4500000000000001E-2</v>
      </c>
      <c r="O55" s="78">
        <v>4.4999999999999997E-3</v>
      </c>
    </row>
    <row r="56" spans="2:15">
      <c r="B56" t="s">
        <v>530</v>
      </c>
      <c r="C56" t="s">
        <v>531</v>
      </c>
      <c r="D56" t="s">
        <v>100</v>
      </c>
      <c r="E56" t="s">
        <v>123</v>
      </c>
      <c r="F56" t="s">
        <v>532</v>
      </c>
      <c r="G56" t="s">
        <v>529</v>
      </c>
      <c r="H56" t="s">
        <v>102</v>
      </c>
      <c r="I56" s="77">
        <v>2005</v>
      </c>
      <c r="J56" s="77">
        <v>19210</v>
      </c>
      <c r="K56" s="77">
        <v>0</v>
      </c>
      <c r="L56" s="77">
        <v>385.16050000000001</v>
      </c>
      <c r="M56" s="78">
        <v>1E-4</v>
      </c>
      <c r="N56" s="78">
        <v>6.7000000000000002E-3</v>
      </c>
      <c r="O56" s="78">
        <v>2.0999999999999999E-3</v>
      </c>
    </row>
    <row r="57" spans="2:15">
      <c r="B57" t="s">
        <v>533</v>
      </c>
      <c r="C57" t="s">
        <v>534</v>
      </c>
      <c r="D57" t="s">
        <v>100</v>
      </c>
      <c r="E57" t="s">
        <v>123</v>
      </c>
      <c r="F57" t="s">
        <v>535</v>
      </c>
      <c r="G57" t="s">
        <v>529</v>
      </c>
      <c r="H57" t="s">
        <v>102</v>
      </c>
      <c r="I57" s="77">
        <v>5392</v>
      </c>
      <c r="J57" s="77">
        <v>6799</v>
      </c>
      <c r="K57" s="77">
        <v>0</v>
      </c>
      <c r="L57" s="77">
        <v>366.60208</v>
      </c>
      <c r="M57" s="78">
        <v>1E-4</v>
      </c>
      <c r="N57" s="78">
        <v>6.4000000000000003E-3</v>
      </c>
      <c r="O57" s="78">
        <v>2E-3</v>
      </c>
    </row>
    <row r="58" spans="2:15">
      <c r="B58" t="s">
        <v>536</v>
      </c>
      <c r="C58" t="s">
        <v>537</v>
      </c>
      <c r="D58" t="s">
        <v>100</v>
      </c>
      <c r="E58" t="s">
        <v>123</v>
      </c>
      <c r="F58" t="s">
        <v>538</v>
      </c>
      <c r="G58" t="s">
        <v>529</v>
      </c>
      <c r="H58" t="s">
        <v>102</v>
      </c>
      <c r="I58" s="77">
        <v>1069</v>
      </c>
      <c r="J58" s="77">
        <v>24050</v>
      </c>
      <c r="K58" s="77">
        <v>0</v>
      </c>
      <c r="L58" s="77">
        <v>257.09449999999998</v>
      </c>
      <c r="M58" s="78">
        <v>1E-4</v>
      </c>
      <c r="N58" s="78">
        <v>4.4999999999999997E-3</v>
      </c>
      <c r="O58" s="78">
        <v>1.4E-3</v>
      </c>
    </row>
    <row r="59" spans="2:15">
      <c r="B59" t="s">
        <v>539</v>
      </c>
      <c r="C59" t="s">
        <v>540</v>
      </c>
      <c r="D59" t="s">
        <v>100</v>
      </c>
      <c r="E59" t="s">
        <v>123</v>
      </c>
      <c r="F59" t="s">
        <v>541</v>
      </c>
      <c r="G59" t="s">
        <v>542</v>
      </c>
      <c r="H59" t="s">
        <v>102</v>
      </c>
      <c r="I59" s="77">
        <v>29000</v>
      </c>
      <c r="J59" s="77">
        <v>1320</v>
      </c>
      <c r="K59" s="77">
        <v>0</v>
      </c>
      <c r="L59" s="77">
        <v>382.8</v>
      </c>
      <c r="M59" s="78">
        <v>1E-4</v>
      </c>
      <c r="N59" s="78">
        <v>6.6E-3</v>
      </c>
      <c r="O59" s="78">
        <v>2.0999999999999999E-3</v>
      </c>
    </row>
    <row r="60" spans="2:15">
      <c r="B60" s="79" t="s">
        <v>543</v>
      </c>
      <c r="E60" s="16"/>
      <c r="F60" s="16"/>
      <c r="G60" s="16"/>
      <c r="I60" s="81">
        <v>357872.61</v>
      </c>
      <c r="K60" s="81">
        <v>0</v>
      </c>
      <c r="L60" s="81">
        <v>4881.6202726399997</v>
      </c>
      <c r="N60" s="80">
        <v>8.48E-2</v>
      </c>
      <c r="O60" s="80">
        <v>2.6200000000000001E-2</v>
      </c>
    </row>
    <row r="61" spans="2:15">
      <c r="B61" t="s">
        <v>544</v>
      </c>
      <c r="C61" t="s">
        <v>545</v>
      </c>
      <c r="D61" t="s">
        <v>100</v>
      </c>
      <c r="E61" t="s">
        <v>123</v>
      </c>
      <c r="F61" t="s">
        <v>546</v>
      </c>
      <c r="G61" t="s">
        <v>476</v>
      </c>
      <c r="H61" t="s">
        <v>102</v>
      </c>
      <c r="I61" s="77">
        <v>1156.1600000000001</v>
      </c>
      <c r="J61" s="77">
        <v>775.4</v>
      </c>
      <c r="K61" s="77">
        <v>0</v>
      </c>
      <c r="L61" s="77">
        <v>8.9648646400000001</v>
      </c>
      <c r="M61" s="78">
        <v>6.9999999999999999E-4</v>
      </c>
      <c r="N61" s="78">
        <v>2.0000000000000001E-4</v>
      </c>
      <c r="O61" s="78">
        <v>0</v>
      </c>
    </row>
    <row r="62" spans="2:15">
      <c r="B62" t="s">
        <v>547</v>
      </c>
      <c r="C62" t="s">
        <v>548</v>
      </c>
      <c r="D62" t="s">
        <v>100</v>
      </c>
      <c r="E62" t="s">
        <v>123</v>
      </c>
      <c r="F62" t="s">
        <v>549</v>
      </c>
      <c r="G62" t="s">
        <v>308</v>
      </c>
      <c r="H62" t="s">
        <v>102</v>
      </c>
      <c r="I62" s="77">
        <v>15753</v>
      </c>
      <c r="J62" s="77">
        <v>3289</v>
      </c>
      <c r="K62" s="77">
        <v>0</v>
      </c>
      <c r="L62" s="77">
        <v>518.11617000000001</v>
      </c>
      <c r="M62" s="78">
        <v>1E-3</v>
      </c>
      <c r="N62" s="78">
        <v>8.9999999999999993E-3</v>
      </c>
      <c r="O62" s="78">
        <v>2.8E-3</v>
      </c>
    </row>
    <row r="63" spans="2:15">
      <c r="B63" t="s">
        <v>550</v>
      </c>
      <c r="C63" t="s">
        <v>551</v>
      </c>
      <c r="D63" t="s">
        <v>100</v>
      </c>
      <c r="E63" t="s">
        <v>123</v>
      </c>
      <c r="F63" t="s">
        <v>346</v>
      </c>
      <c r="G63" t="s">
        <v>280</v>
      </c>
      <c r="H63" t="s">
        <v>102</v>
      </c>
      <c r="I63" s="77">
        <v>7735</v>
      </c>
      <c r="J63" s="77">
        <v>515.70000000000005</v>
      </c>
      <c r="K63" s="77">
        <v>0</v>
      </c>
      <c r="L63" s="77">
        <v>39.889395</v>
      </c>
      <c r="M63" s="78">
        <v>2.0000000000000001E-4</v>
      </c>
      <c r="N63" s="78">
        <v>6.9999999999999999E-4</v>
      </c>
      <c r="O63" s="78">
        <v>2.0000000000000001E-4</v>
      </c>
    </row>
    <row r="64" spans="2:15">
      <c r="B64" t="s">
        <v>552</v>
      </c>
      <c r="C64" t="s">
        <v>553</v>
      </c>
      <c r="D64" t="s">
        <v>100</v>
      </c>
      <c r="E64" t="s">
        <v>123</v>
      </c>
      <c r="F64" t="s">
        <v>554</v>
      </c>
      <c r="G64" t="s">
        <v>280</v>
      </c>
      <c r="H64" t="s">
        <v>102</v>
      </c>
      <c r="I64" s="77">
        <v>49621.45</v>
      </c>
      <c r="J64" s="77">
        <v>1460</v>
      </c>
      <c r="K64" s="77">
        <v>0</v>
      </c>
      <c r="L64" s="77">
        <v>724.47316999999998</v>
      </c>
      <c r="M64" s="78">
        <v>8.0000000000000004E-4</v>
      </c>
      <c r="N64" s="78">
        <v>1.26E-2</v>
      </c>
      <c r="O64" s="78">
        <v>3.8999999999999998E-3</v>
      </c>
    </row>
    <row r="65" spans="2:15">
      <c r="B65" t="s">
        <v>555</v>
      </c>
      <c r="C65" t="s">
        <v>556</v>
      </c>
      <c r="D65" t="s">
        <v>100</v>
      </c>
      <c r="E65" t="s">
        <v>123</v>
      </c>
      <c r="F65" t="s">
        <v>557</v>
      </c>
      <c r="G65" t="s">
        <v>336</v>
      </c>
      <c r="H65" t="s">
        <v>102</v>
      </c>
      <c r="I65" s="77">
        <v>2846</v>
      </c>
      <c r="J65" s="77">
        <v>7000</v>
      </c>
      <c r="K65" s="77">
        <v>0</v>
      </c>
      <c r="L65" s="77">
        <v>199.22</v>
      </c>
      <c r="M65" s="78">
        <v>0</v>
      </c>
      <c r="N65" s="78">
        <v>3.5000000000000001E-3</v>
      </c>
      <c r="O65" s="78">
        <v>1.1000000000000001E-3</v>
      </c>
    </row>
    <row r="66" spans="2:15">
      <c r="B66" t="s">
        <v>558</v>
      </c>
      <c r="C66" t="s">
        <v>559</v>
      </c>
      <c r="D66" t="s">
        <v>100</v>
      </c>
      <c r="E66" t="s">
        <v>123</v>
      </c>
      <c r="F66" t="s">
        <v>560</v>
      </c>
      <c r="G66" t="s">
        <v>498</v>
      </c>
      <c r="H66" t="s">
        <v>102</v>
      </c>
      <c r="I66" s="77">
        <v>70539</v>
      </c>
      <c r="J66" s="77">
        <v>230.2</v>
      </c>
      <c r="K66" s="77">
        <v>0</v>
      </c>
      <c r="L66" s="77">
        <v>162.38077799999999</v>
      </c>
      <c r="M66" s="78">
        <v>5.0000000000000001E-4</v>
      </c>
      <c r="N66" s="78">
        <v>2.8E-3</v>
      </c>
      <c r="O66" s="78">
        <v>8.9999999999999998E-4</v>
      </c>
    </row>
    <row r="67" spans="2:15">
      <c r="B67" t="s">
        <v>561</v>
      </c>
      <c r="C67" t="s">
        <v>562</v>
      </c>
      <c r="D67" t="s">
        <v>100</v>
      </c>
      <c r="E67" t="s">
        <v>123</v>
      </c>
      <c r="F67" t="s">
        <v>563</v>
      </c>
      <c r="G67" t="s">
        <v>498</v>
      </c>
      <c r="H67" t="s">
        <v>102</v>
      </c>
      <c r="I67" s="77">
        <v>11716</v>
      </c>
      <c r="J67" s="77">
        <v>2990</v>
      </c>
      <c r="K67" s="77">
        <v>0</v>
      </c>
      <c r="L67" s="77">
        <v>350.30840000000001</v>
      </c>
      <c r="M67" s="78">
        <v>4.0000000000000002E-4</v>
      </c>
      <c r="N67" s="78">
        <v>6.1000000000000004E-3</v>
      </c>
      <c r="O67" s="78">
        <v>1.9E-3</v>
      </c>
    </row>
    <row r="68" spans="2:15">
      <c r="B68" t="s">
        <v>564</v>
      </c>
      <c r="C68" t="s">
        <v>565</v>
      </c>
      <c r="D68" t="s">
        <v>100</v>
      </c>
      <c r="E68" t="s">
        <v>123</v>
      </c>
      <c r="F68" t="s">
        <v>566</v>
      </c>
      <c r="G68" t="s">
        <v>567</v>
      </c>
      <c r="H68" t="s">
        <v>102</v>
      </c>
      <c r="I68" s="77">
        <v>3919</v>
      </c>
      <c r="J68" s="77">
        <v>11590</v>
      </c>
      <c r="K68" s="77">
        <v>0</v>
      </c>
      <c r="L68" s="77">
        <v>454.21210000000002</v>
      </c>
      <c r="M68" s="78">
        <v>4.0000000000000002E-4</v>
      </c>
      <c r="N68" s="78">
        <v>7.9000000000000008E-3</v>
      </c>
      <c r="O68" s="78">
        <v>2.3999999999999998E-3</v>
      </c>
    </row>
    <row r="69" spans="2:15">
      <c r="B69" t="s">
        <v>568</v>
      </c>
      <c r="C69" t="s">
        <v>569</v>
      </c>
      <c r="D69" t="s">
        <v>100</v>
      </c>
      <c r="E69" t="s">
        <v>123</v>
      </c>
      <c r="F69" t="s">
        <v>570</v>
      </c>
      <c r="G69" t="s">
        <v>567</v>
      </c>
      <c r="H69" t="s">
        <v>102</v>
      </c>
      <c r="I69" s="77">
        <v>31660</v>
      </c>
      <c r="J69" s="77">
        <v>1263</v>
      </c>
      <c r="K69" s="77">
        <v>0</v>
      </c>
      <c r="L69" s="77">
        <v>399.86579999999998</v>
      </c>
      <c r="M69" s="78">
        <v>8.9999999999999998E-4</v>
      </c>
      <c r="N69" s="78">
        <v>6.8999999999999999E-3</v>
      </c>
      <c r="O69" s="78">
        <v>2.0999999999999999E-3</v>
      </c>
    </row>
    <row r="70" spans="2:15">
      <c r="B70" t="s">
        <v>571</v>
      </c>
      <c r="C70" t="s">
        <v>572</v>
      </c>
      <c r="D70" t="s">
        <v>100</v>
      </c>
      <c r="E70" t="s">
        <v>123</v>
      </c>
      <c r="F70" t="s">
        <v>573</v>
      </c>
      <c r="G70" t="s">
        <v>294</v>
      </c>
      <c r="H70" t="s">
        <v>102</v>
      </c>
      <c r="I70" s="77">
        <v>6000</v>
      </c>
      <c r="J70" s="77">
        <v>6898</v>
      </c>
      <c r="K70" s="77">
        <v>0</v>
      </c>
      <c r="L70" s="77">
        <v>413.88</v>
      </c>
      <c r="M70" s="78">
        <v>2.9999999999999997E-4</v>
      </c>
      <c r="N70" s="78">
        <v>7.1999999999999998E-3</v>
      </c>
      <c r="O70" s="78">
        <v>2.2000000000000001E-3</v>
      </c>
    </row>
    <row r="71" spans="2:15">
      <c r="B71" t="s">
        <v>574</v>
      </c>
      <c r="C71" t="s">
        <v>575</v>
      </c>
      <c r="D71" t="s">
        <v>100</v>
      </c>
      <c r="E71" t="s">
        <v>123</v>
      </c>
      <c r="F71" t="s">
        <v>576</v>
      </c>
      <c r="G71" t="s">
        <v>274</v>
      </c>
      <c r="H71" t="s">
        <v>102</v>
      </c>
      <c r="I71" s="77">
        <v>13995</v>
      </c>
      <c r="J71" s="77">
        <v>963.7</v>
      </c>
      <c r="K71" s="77">
        <v>0</v>
      </c>
      <c r="L71" s="77">
        <v>134.86981499999999</v>
      </c>
      <c r="M71" s="78">
        <v>2.0000000000000001E-4</v>
      </c>
      <c r="N71" s="78">
        <v>2.3E-3</v>
      </c>
      <c r="O71" s="78">
        <v>6.9999999999999999E-4</v>
      </c>
    </row>
    <row r="72" spans="2:15">
      <c r="B72" t="s">
        <v>577</v>
      </c>
      <c r="C72" t="s">
        <v>578</v>
      </c>
      <c r="D72" t="s">
        <v>100</v>
      </c>
      <c r="E72" t="s">
        <v>123</v>
      </c>
      <c r="F72" t="s">
        <v>579</v>
      </c>
      <c r="G72" t="s">
        <v>274</v>
      </c>
      <c r="H72" t="s">
        <v>102</v>
      </c>
      <c r="I72" s="77">
        <v>9575</v>
      </c>
      <c r="J72" s="77">
        <v>3000</v>
      </c>
      <c r="K72" s="77">
        <v>0</v>
      </c>
      <c r="L72" s="77">
        <v>287.25</v>
      </c>
      <c r="M72" s="78">
        <v>0</v>
      </c>
      <c r="N72" s="78">
        <v>5.0000000000000001E-3</v>
      </c>
      <c r="O72" s="78">
        <v>1.5E-3</v>
      </c>
    </row>
    <row r="73" spans="2:15">
      <c r="B73" t="s">
        <v>580</v>
      </c>
      <c r="C73" t="s">
        <v>581</v>
      </c>
      <c r="D73" t="s">
        <v>100</v>
      </c>
      <c r="E73" t="s">
        <v>123</v>
      </c>
      <c r="F73" t="s">
        <v>582</v>
      </c>
      <c r="G73" t="s">
        <v>274</v>
      </c>
      <c r="H73" t="s">
        <v>102</v>
      </c>
      <c r="I73" s="77">
        <v>71141</v>
      </c>
      <c r="J73" s="77">
        <v>309</v>
      </c>
      <c r="K73" s="77">
        <v>0</v>
      </c>
      <c r="L73" s="77">
        <v>219.82569000000001</v>
      </c>
      <c r="M73" s="78">
        <v>5.0000000000000001E-4</v>
      </c>
      <c r="N73" s="78">
        <v>3.8E-3</v>
      </c>
      <c r="O73" s="78">
        <v>1.1999999999999999E-3</v>
      </c>
    </row>
    <row r="74" spans="2:15">
      <c r="B74" t="s">
        <v>583</v>
      </c>
      <c r="C74" t="s">
        <v>584</v>
      </c>
      <c r="D74" t="s">
        <v>100</v>
      </c>
      <c r="E74" t="s">
        <v>123</v>
      </c>
      <c r="F74" t="s">
        <v>585</v>
      </c>
      <c r="G74" t="s">
        <v>516</v>
      </c>
      <c r="H74" t="s">
        <v>102</v>
      </c>
      <c r="I74" s="77">
        <v>41468</v>
      </c>
      <c r="J74" s="77">
        <v>519</v>
      </c>
      <c r="K74" s="77">
        <v>0</v>
      </c>
      <c r="L74" s="77">
        <v>215.21892</v>
      </c>
      <c r="M74" s="78">
        <v>4.0000000000000002E-4</v>
      </c>
      <c r="N74" s="78">
        <v>3.7000000000000002E-3</v>
      </c>
      <c r="O74" s="78">
        <v>1.1999999999999999E-3</v>
      </c>
    </row>
    <row r="75" spans="2:15">
      <c r="B75" t="s">
        <v>586</v>
      </c>
      <c r="C75" t="s">
        <v>587</v>
      </c>
      <c r="D75" t="s">
        <v>100</v>
      </c>
      <c r="E75" t="s">
        <v>123</v>
      </c>
      <c r="F75" t="s">
        <v>588</v>
      </c>
      <c r="G75" t="s">
        <v>589</v>
      </c>
      <c r="H75" t="s">
        <v>102</v>
      </c>
      <c r="I75" s="77">
        <v>8643</v>
      </c>
      <c r="J75" s="77">
        <v>1319</v>
      </c>
      <c r="K75" s="77">
        <v>0</v>
      </c>
      <c r="L75" s="77">
        <v>114.00117</v>
      </c>
      <c r="M75" s="78">
        <v>4.0000000000000002E-4</v>
      </c>
      <c r="N75" s="78">
        <v>2E-3</v>
      </c>
      <c r="O75" s="78">
        <v>5.9999999999999995E-4</v>
      </c>
    </row>
    <row r="76" spans="2:15">
      <c r="B76" t="s">
        <v>590</v>
      </c>
      <c r="C76" t="s">
        <v>591</v>
      </c>
      <c r="D76" t="s">
        <v>100</v>
      </c>
      <c r="E76" t="s">
        <v>123</v>
      </c>
      <c r="F76" t="s">
        <v>592</v>
      </c>
      <c r="G76" t="s">
        <v>542</v>
      </c>
      <c r="H76" t="s">
        <v>102</v>
      </c>
      <c r="I76" s="77">
        <v>12105</v>
      </c>
      <c r="J76" s="77">
        <v>5280</v>
      </c>
      <c r="K76" s="77">
        <v>0</v>
      </c>
      <c r="L76" s="77">
        <v>639.14400000000001</v>
      </c>
      <c r="M76" s="78">
        <v>8.0000000000000004E-4</v>
      </c>
      <c r="N76" s="78">
        <v>1.11E-2</v>
      </c>
      <c r="O76" s="78">
        <v>3.3999999999999998E-3</v>
      </c>
    </row>
    <row r="77" spans="2:15">
      <c r="B77" s="79" t="s">
        <v>593</v>
      </c>
      <c r="E77" s="16"/>
      <c r="F77" s="16"/>
      <c r="G77" s="16"/>
      <c r="I77" s="81">
        <v>0</v>
      </c>
      <c r="K77" s="81">
        <v>0</v>
      </c>
      <c r="L77" s="81">
        <v>0</v>
      </c>
      <c r="N77" s="80">
        <v>0</v>
      </c>
      <c r="O77" s="80">
        <v>0</v>
      </c>
    </row>
    <row r="78" spans="2:15">
      <c r="B78" t="s">
        <v>223</v>
      </c>
      <c r="C78" t="s">
        <v>223</v>
      </c>
      <c r="E78" s="16"/>
      <c r="F78" s="16"/>
      <c r="G78" t="s">
        <v>223</v>
      </c>
      <c r="H78" t="s">
        <v>223</v>
      </c>
      <c r="I78" s="77">
        <v>0</v>
      </c>
      <c r="J78" s="77">
        <v>0</v>
      </c>
      <c r="L78" s="77">
        <v>0</v>
      </c>
      <c r="M78" s="78">
        <v>0</v>
      </c>
      <c r="N78" s="78">
        <v>0</v>
      </c>
      <c r="O78" s="78">
        <v>0</v>
      </c>
    </row>
    <row r="79" spans="2:15">
      <c r="B79" s="79" t="s">
        <v>228</v>
      </c>
      <c r="E79" s="16"/>
      <c r="F79" s="16"/>
      <c r="G79" s="16"/>
      <c r="I79" s="81">
        <v>74253</v>
      </c>
      <c r="K79" s="81">
        <v>7.7742899999999997</v>
      </c>
      <c r="L79" s="81">
        <v>7845.6394576149996</v>
      </c>
      <c r="N79" s="80">
        <v>0.1363</v>
      </c>
      <c r="O79" s="80">
        <v>4.2200000000000001E-2</v>
      </c>
    </row>
    <row r="80" spans="2:15">
      <c r="B80" s="79" t="s">
        <v>259</v>
      </c>
      <c r="E80" s="16"/>
      <c r="F80" s="16"/>
      <c r="G80" s="16"/>
      <c r="I80" s="81">
        <v>51457</v>
      </c>
      <c r="K80" s="81">
        <v>3.7928199999999999</v>
      </c>
      <c r="L80" s="81">
        <v>2086.911842255</v>
      </c>
      <c r="N80" s="80">
        <v>3.6299999999999999E-2</v>
      </c>
      <c r="O80" s="80">
        <v>1.12E-2</v>
      </c>
    </row>
    <row r="81" spans="2:15">
      <c r="B81" t="s">
        <v>594</v>
      </c>
      <c r="C81" t="s">
        <v>595</v>
      </c>
      <c r="D81" t="s">
        <v>123</v>
      </c>
      <c r="E81" t="s">
        <v>362</v>
      </c>
      <c r="F81" t="s">
        <v>596</v>
      </c>
      <c r="G81" t="s">
        <v>597</v>
      </c>
      <c r="H81" t="s">
        <v>200</v>
      </c>
      <c r="I81" s="77">
        <v>46115</v>
      </c>
      <c r="J81" s="77">
        <v>695</v>
      </c>
      <c r="K81" s="77">
        <v>0</v>
      </c>
      <c r="L81" s="77">
        <v>1382.4735148750001</v>
      </c>
      <c r="M81" s="78">
        <v>2.8E-3</v>
      </c>
      <c r="N81" s="78">
        <v>2.4E-2</v>
      </c>
      <c r="O81" s="78">
        <v>7.4000000000000003E-3</v>
      </c>
    </row>
    <row r="82" spans="2:15">
      <c r="B82" t="s">
        <v>598</v>
      </c>
      <c r="C82" t="s">
        <v>599</v>
      </c>
      <c r="D82" t="s">
        <v>600</v>
      </c>
      <c r="E82" t="s">
        <v>362</v>
      </c>
      <c r="F82" t="s">
        <v>468</v>
      </c>
      <c r="G82" t="s">
        <v>601</v>
      </c>
      <c r="H82" t="s">
        <v>106</v>
      </c>
      <c r="I82" s="77">
        <v>3</v>
      </c>
      <c r="J82" s="77">
        <v>19951</v>
      </c>
      <c r="K82" s="77">
        <v>0</v>
      </c>
      <c r="L82" s="77">
        <v>2.1708683099999999</v>
      </c>
      <c r="M82" s="78">
        <v>0</v>
      </c>
      <c r="N82" s="78">
        <v>0</v>
      </c>
      <c r="O82" s="78">
        <v>0</v>
      </c>
    </row>
    <row r="83" spans="2:15">
      <c r="B83" t="s">
        <v>602</v>
      </c>
      <c r="C83" t="s">
        <v>603</v>
      </c>
      <c r="D83" t="s">
        <v>600</v>
      </c>
      <c r="E83" t="s">
        <v>362</v>
      </c>
      <c r="F83" t="s">
        <v>604</v>
      </c>
      <c r="G83" t="s">
        <v>605</v>
      </c>
      <c r="H83" t="s">
        <v>106</v>
      </c>
      <c r="I83" s="77">
        <v>4368</v>
      </c>
      <c r="J83" s="77">
        <v>2724</v>
      </c>
      <c r="K83" s="77">
        <v>3.7928199999999999</v>
      </c>
      <c r="L83" s="77">
        <v>435.34894864</v>
      </c>
      <c r="M83" s="78">
        <v>2.0000000000000001E-4</v>
      </c>
      <c r="N83" s="78">
        <v>7.6E-3</v>
      </c>
      <c r="O83" s="78">
        <v>2.3E-3</v>
      </c>
    </row>
    <row r="84" spans="2:15">
      <c r="B84" t="s">
        <v>606</v>
      </c>
      <c r="C84" t="s">
        <v>607</v>
      </c>
      <c r="D84" t="s">
        <v>600</v>
      </c>
      <c r="E84" t="s">
        <v>362</v>
      </c>
      <c r="F84" t="s">
        <v>407</v>
      </c>
      <c r="G84" t="s">
        <v>608</v>
      </c>
      <c r="H84" t="s">
        <v>106</v>
      </c>
      <c r="I84" s="77">
        <v>971</v>
      </c>
      <c r="J84" s="77">
        <v>7579</v>
      </c>
      <c r="K84" s="77">
        <v>0</v>
      </c>
      <c r="L84" s="77">
        <v>266.91851043000003</v>
      </c>
      <c r="M84" s="78">
        <v>0</v>
      </c>
      <c r="N84" s="78">
        <v>4.5999999999999999E-3</v>
      </c>
      <c r="O84" s="78">
        <v>1.4E-3</v>
      </c>
    </row>
    <row r="85" spans="2:15">
      <c r="B85" s="79" t="s">
        <v>260</v>
      </c>
      <c r="E85" s="16"/>
      <c r="F85" s="16"/>
      <c r="G85" s="16"/>
      <c r="I85" s="81">
        <v>22796</v>
      </c>
      <c r="K85" s="81">
        <v>3.9814699999999998</v>
      </c>
      <c r="L85" s="81">
        <v>5758.7276153599996</v>
      </c>
      <c r="N85" s="80">
        <v>0.1</v>
      </c>
      <c r="O85" s="80">
        <v>3.1E-2</v>
      </c>
    </row>
    <row r="86" spans="2:15">
      <c r="B86" t="s">
        <v>609</v>
      </c>
      <c r="C86" t="s">
        <v>610</v>
      </c>
      <c r="D86" t="s">
        <v>600</v>
      </c>
      <c r="E86" t="s">
        <v>362</v>
      </c>
      <c r="F86" t="s">
        <v>385</v>
      </c>
      <c r="G86" t="s">
        <v>363</v>
      </c>
      <c r="H86" t="s">
        <v>106</v>
      </c>
      <c r="I86" s="77">
        <v>2490</v>
      </c>
      <c r="J86" s="77">
        <v>3367</v>
      </c>
      <c r="K86" s="77">
        <v>0</v>
      </c>
      <c r="L86" s="77">
        <v>304.08151409999999</v>
      </c>
      <c r="M86" s="78">
        <v>0</v>
      </c>
      <c r="N86" s="78">
        <v>5.3E-3</v>
      </c>
      <c r="O86" s="78">
        <v>1.6000000000000001E-3</v>
      </c>
    </row>
    <row r="87" spans="2:15">
      <c r="B87" t="s">
        <v>611</v>
      </c>
      <c r="C87" t="s">
        <v>612</v>
      </c>
      <c r="D87" t="s">
        <v>600</v>
      </c>
      <c r="E87" t="s">
        <v>362</v>
      </c>
      <c r="F87" t="s">
        <v>613</v>
      </c>
      <c r="G87" t="s">
        <v>363</v>
      </c>
      <c r="H87" t="s">
        <v>106</v>
      </c>
      <c r="I87" s="77">
        <v>530</v>
      </c>
      <c r="J87" s="77">
        <v>17010</v>
      </c>
      <c r="K87" s="77">
        <v>0</v>
      </c>
      <c r="L87" s="77">
        <v>326.98493100000002</v>
      </c>
      <c r="M87" s="78">
        <v>0</v>
      </c>
      <c r="N87" s="78">
        <v>5.7000000000000002E-3</v>
      </c>
      <c r="O87" s="78">
        <v>1.8E-3</v>
      </c>
    </row>
    <row r="88" spans="2:15">
      <c r="B88" t="s">
        <v>614</v>
      </c>
      <c r="C88" t="s">
        <v>615</v>
      </c>
      <c r="D88" t="s">
        <v>123</v>
      </c>
      <c r="E88" t="s">
        <v>362</v>
      </c>
      <c r="F88" t="s">
        <v>616</v>
      </c>
      <c r="G88" t="s">
        <v>374</v>
      </c>
      <c r="H88" t="s">
        <v>110</v>
      </c>
      <c r="I88" s="77">
        <v>3400</v>
      </c>
      <c r="J88" s="77">
        <v>3028</v>
      </c>
      <c r="K88" s="77">
        <v>0</v>
      </c>
      <c r="L88" s="77">
        <v>413.00224320000001</v>
      </c>
      <c r="M88" s="78">
        <v>0</v>
      </c>
      <c r="N88" s="78">
        <v>7.1999999999999998E-3</v>
      </c>
      <c r="O88" s="78">
        <v>2.2000000000000001E-3</v>
      </c>
    </row>
    <row r="89" spans="2:15">
      <c r="B89" t="s">
        <v>617</v>
      </c>
      <c r="C89" t="s">
        <v>618</v>
      </c>
      <c r="D89" t="s">
        <v>123</v>
      </c>
      <c r="E89" t="s">
        <v>362</v>
      </c>
      <c r="F89" t="s">
        <v>619</v>
      </c>
      <c r="G89" t="s">
        <v>374</v>
      </c>
      <c r="H89" t="s">
        <v>110</v>
      </c>
      <c r="I89" s="77">
        <v>6000</v>
      </c>
      <c r="J89" s="77">
        <v>4118</v>
      </c>
      <c r="K89" s="77">
        <v>0</v>
      </c>
      <c r="L89" s="77">
        <v>991.18612800000005</v>
      </c>
      <c r="M89" s="78">
        <v>0</v>
      </c>
      <c r="N89" s="78">
        <v>1.72E-2</v>
      </c>
      <c r="O89" s="78">
        <v>5.3E-3</v>
      </c>
    </row>
    <row r="90" spans="2:15">
      <c r="B90" t="s">
        <v>620</v>
      </c>
      <c r="C90" t="s">
        <v>621</v>
      </c>
      <c r="D90" t="s">
        <v>622</v>
      </c>
      <c r="E90" t="s">
        <v>362</v>
      </c>
      <c r="F90" t="s">
        <v>623</v>
      </c>
      <c r="G90" t="s">
        <v>624</v>
      </c>
      <c r="H90" t="s">
        <v>106</v>
      </c>
      <c r="I90" s="77">
        <v>1578</v>
      </c>
      <c r="J90" s="77">
        <v>7243</v>
      </c>
      <c r="K90" s="77">
        <v>1.81982</v>
      </c>
      <c r="L90" s="77">
        <v>416.36611657999998</v>
      </c>
      <c r="M90" s="78">
        <v>0</v>
      </c>
      <c r="N90" s="78">
        <v>7.1999999999999998E-3</v>
      </c>
      <c r="O90" s="78">
        <v>2.2000000000000001E-3</v>
      </c>
    </row>
    <row r="91" spans="2:15">
      <c r="B91" t="s">
        <v>625</v>
      </c>
      <c r="C91" t="s">
        <v>626</v>
      </c>
      <c r="D91" t="s">
        <v>600</v>
      </c>
      <c r="E91" t="s">
        <v>362</v>
      </c>
      <c r="F91" t="s">
        <v>627</v>
      </c>
      <c r="G91" t="s">
        <v>628</v>
      </c>
      <c r="H91" t="s">
        <v>106</v>
      </c>
      <c r="I91" s="77">
        <v>1100</v>
      </c>
      <c r="J91" s="77">
        <v>12980</v>
      </c>
      <c r="K91" s="77">
        <v>0</v>
      </c>
      <c r="L91" s="77">
        <v>517.86306000000002</v>
      </c>
      <c r="M91" s="78">
        <v>0</v>
      </c>
      <c r="N91" s="78">
        <v>8.9999999999999993E-3</v>
      </c>
      <c r="O91" s="78">
        <v>2.8E-3</v>
      </c>
    </row>
    <row r="92" spans="2:15">
      <c r="B92" t="s">
        <v>629</v>
      </c>
      <c r="C92" t="s">
        <v>630</v>
      </c>
      <c r="D92" t="s">
        <v>600</v>
      </c>
      <c r="E92" t="s">
        <v>362</v>
      </c>
      <c r="F92" t="s">
        <v>631</v>
      </c>
      <c r="G92" t="s">
        <v>632</v>
      </c>
      <c r="H92" t="s">
        <v>106</v>
      </c>
      <c r="I92" s="77">
        <v>1911</v>
      </c>
      <c r="J92" s="77">
        <v>14093</v>
      </c>
      <c r="K92" s="77">
        <v>0</v>
      </c>
      <c r="L92" s="77">
        <v>976.81359321000002</v>
      </c>
      <c r="M92" s="78">
        <v>0</v>
      </c>
      <c r="N92" s="78">
        <v>1.7000000000000001E-2</v>
      </c>
      <c r="O92" s="78">
        <v>5.3E-3</v>
      </c>
    </row>
    <row r="93" spans="2:15">
      <c r="B93" t="s">
        <v>633</v>
      </c>
      <c r="C93" t="s">
        <v>634</v>
      </c>
      <c r="D93" t="s">
        <v>600</v>
      </c>
      <c r="E93" t="s">
        <v>362</v>
      </c>
      <c r="F93" t="s">
        <v>635</v>
      </c>
      <c r="G93" t="s">
        <v>381</v>
      </c>
      <c r="H93" t="s">
        <v>106</v>
      </c>
      <c r="I93" s="77">
        <v>3000</v>
      </c>
      <c r="J93" s="77">
        <v>2879</v>
      </c>
      <c r="K93" s="77">
        <v>0</v>
      </c>
      <c r="L93" s="77">
        <v>313.26398999999998</v>
      </c>
      <c r="M93" s="78">
        <v>0</v>
      </c>
      <c r="N93" s="78">
        <v>5.4000000000000003E-3</v>
      </c>
      <c r="O93" s="78">
        <v>1.6999999999999999E-3</v>
      </c>
    </row>
    <row r="94" spans="2:15">
      <c r="B94" t="s">
        <v>636</v>
      </c>
      <c r="C94" t="s">
        <v>637</v>
      </c>
      <c r="D94" t="s">
        <v>600</v>
      </c>
      <c r="E94" t="s">
        <v>362</v>
      </c>
      <c r="F94" t="s">
        <v>638</v>
      </c>
      <c r="G94" t="s">
        <v>639</v>
      </c>
      <c r="H94" t="s">
        <v>106</v>
      </c>
      <c r="I94" s="77">
        <v>2000</v>
      </c>
      <c r="J94" s="77">
        <v>10400</v>
      </c>
      <c r="K94" s="77">
        <v>2.1616499999999998</v>
      </c>
      <c r="L94" s="77">
        <v>756.57764999999995</v>
      </c>
      <c r="M94" s="78">
        <v>0</v>
      </c>
      <c r="N94" s="78">
        <v>1.3100000000000001E-2</v>
      </c>
      <c r="O94" s="78">
        <v>4.1000000000000003E-3</v>
      </c>
    </row>
    <row r="95" spans="2:15">
      <c r="B95" t="s">
        <v>640</v>
      </c>
      <c r="C95" t="s">
        <v>641</v>
      </c>
      <c r="D95" t="s">
        <v>600</v>
      </c>
      <c r="E95" t="s">
        <v>362</v>
      </c>
      <c r="F95" t="s">
        <v>642</v>
      </c>
      <c r="G95" t="s">
        <v>601</v>
      </c>
      <c r="H95" t="s">
        <v>106</v>
      </c>
      <c r="I95" s="77">
        <v>290</v>
      </c>
      <c r="J95" s="77">
        <v>37604</v>
      </c>
      <c r="K95" s="77">
        <v>0</v>
      </c>
      <c r="L95" s="77">
        <v>395.53015319999997</v>
      </c>
      <c r="M95" s="78">
        <v>0</v>
      </c>
      <c r="N95" s="78">
        <v>6.8999999999999999E-3</v>
      </c>
      <c r="O95" s="78">
        <v>2.0999999999999999E-3</v>
      </c>
    </row>
    <row r="96" spans="2:15">
      <c r="B96" t="s">
        <v>643</v>
      </c>
      <c r="C96" t="s">
        <v>644</v>
      </c>
      <c r="D96" t="s">
        <v>600</v>
      </c>
      <c r="E96" t="s">
        <v>362</v>
      </c>
      <c r="F96" t="s">
        <v>645</v>
      </c>
      <c r="G96" t="s">
        <v>605</v>
      </c>
      <c r="H96" t="s">
        <v>106</v>
      </c>
      <c r="I96" s="77">
        <v>497</v>
      </c>
      <c r="J96" s="77">
        <v>19253</v>
      </c>
      <c r="K96" s="77">
        <v>0</v>
      </c>
      <c r="L96" s="77">
        <v>347.05823607000002</v>
      </c>
      <c r="M96" s="78">
        <v>0</v>
      </c>
      <c r="N96" s="78">
        <v>6.0000000000000001E-3</v>
      </c>
      <c r="O96" s="78">
        <v>1.9E-3</v>
      </c>
    </row>
    <row r="97" spans="2:7">
      <c r="B97" t="s">
        <v>230</v>
      </c>
      <c r="E97" s="16"/>
      <c r="F97" s="16"/>
      <c r="G97" s="16"/>
    </row>
    <row r="98" spans="2:7">
      <c r="B98" t="s">
        <v>253</v>
      </c>
      <c r="E98" s="16"/>
      <c r="F98" s="16"/>
      <c r="G98" s="16"/>
    </row>
    <row r="99" spans="2:7">
      <c r="B99" t="s">
        <v>254</v>
      </c>
      <c r="E99" s="16"/>
      <c r="F99" s="16"/>
      <c r="G99" s="16"/>
    </row>
    <row r="100" spans="2:7">
      <c r="B100" t="s">
        <v>255</v>
      </c>
      <c r="E100" s="16"/>
      <c r="F100" s="16"/>
      <c r="G100" s="16"/>
    </row>
    <row r="101" spans="2:7">
      <c r="B101" t="s">
        <v>256</v>
      </c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18210</v>
      </c>
      <c r="I11" s="7"/>
      <c r="J11" s="75">
        <v>36.389049999999997</v>
      </c>
      <c r="K11" s="75">
        <v>29386.717205199999</v>
      </c>
      <c r="L11" s="7"/>
      <c r="M11" s="76">
        <v>1</v>
      </c>
      <c r="N11" s="76">
        <v>0.158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646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647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648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650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228</v>
      </c>
      <c r="D25" s="16"/>
      <c r="E25" s="16"/>
      <c r="F25" s="16"/>
      <c r="G25" s="16"/>
      <c r="H25" s="81">
        <v>18210</v>
      </c>
      <c r="J25" s="81">
        <v>36.389049999999997</v>
      </c>
      <c r="K25" s="81">
        <v>29386.717205199999</v>
      </c>
      <c r="M25" s="80">
        <v>1</v>
      </c>
      <c r="N25" s="80">
        <v>0.158</v>
      </c>
    </row>
    <row r="26" spans="2:14">
      <c r="B26" s="79" t="s">
        <v>651</v>
      </c>
      <c r="D26" s="16"/>
      <c r="E26" s="16"/>
      <c r="F26" s="16"/>
      <c r="G26" s="16"/>
      <c r="H26" s="81">
        <v>18210</v>
      </c>
      <c r="J26" s="81">
        <v>36.389049999999997</v>
      </c>
      <c r="K26" s="81">
        <v>29386.717205199999</v>
      </c>
      <c r="M26" s="80">
        <v>1</v>
      </c>
      <c r="N26" s="80">
        <v>0.158</v>
      </c>
    </row>
    <row r="27" spans="2:14">
      <c r="B27" t="s">
        <v>652</v>
      </c>
      <c r="C27" t="s">
        <v>653</v>
      </c>
      <c r="D27" t="s">
        <v>622</v>
      </c>
      <c r="E27" t="s">
        <v>654</v>
      </c>
      <c r="F27" t="s">
        <v>655</v>
      </c>
      <c r="G27" t="s">
        <v>106</v>
      </c>
      <c r="H27" s="77">
        <v>4200</v>
      </c>
      <c r="I27" s="77">
        <v>40952</v>
      </c>
      <c r="J27" s="77">
        <v>2.4598800000000001</v>
      </c>
      <c r="K27" s="77">
        <v>6240.841848</v>
      </c>
      <c r="L27" s="78">
        <v>0</v>
      </c>
      <c r="M27" s="78">
        <v>0.21240000000000001</v>
      </c>
      <c r="N27" s="78">
        <v>3.3500000000000002E-2</v>
      </c>
    </row>
    <row r="28" spans="2:14">
      <c r="B28" t="s">
        <v>656</v>
      </c>
      <c r="C28" t="s">
        <v>657</v>
      </c>
      <c r="D28" t="s">
        <v>600</v>
      </c>
      <c r="E28" t="s">
        <v>658</v>
      </c>
      <c r="F28" t="s">
        <v>655</v>
      </c>
      <c r="G28" t="s">
        <v>106</v>
      </c>
      <c r="H28" s="77">
        <v>6560</v>
      </c>
      <c r="I28" s="77">
        <v>47531</v>
      </c>
      <c r="J28" s="77">
        <v>33.929169999999999</v>
      </c>
      <c r="K28" s="77">
        <v>11343.0370372</v>
      </c>
      <c r="L28" s="78">
        <v>0</v>
      </c>
      <c r="M28" s="78">
        <v>0.38600000000000001</v>
      </c>
      <c r="N28" s="78">
        <v>6.0999999999999999E-2</v>
      </c>
    </row>
    <row r="29" spans="2:14">
      <c r="B29" t="s">
        <v>659</v>
      </c>
      <c r="C29" t="s">
        <v>660</v>
      </c>
      <c r="D29" t="s">
        <v>600</v>
      </c>
      <c r="E29" t="s">
        <v>661</v>
      </c>
      <c r="F29" t="s">
        <v>655</v>
      </c>
      <c r="G29" t="s">
        <v>106</v>
      </c>
      <c r="H29" s="77">
        <v>7450</v>
      </c>
      <c r="I29" s="77">
        <v>43680</v>
      </c>
      <c r="J29" s="77">
        <v>0</v>
      </c>
      <c r="K29" s="77">
        <v>11802.838320000001</v>
      </c>
      <c r="L29" s="78">
        <v>0</v>
      </c>
      <c r="M29" s="78">
        <v>0.40160000000000001</v>
      </c>
      <c r="N29" s="78">
        <v>6.3399999999999998E-2</v>
      </c>
    </row>
    <row r="30" spans="2:14">
      <c r="B30" s="79" t="s">
        <v>662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359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650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223</v>
      </c>
      <c r="C35" t="s">
        <v>223</v>
      </c>
      <c r="D35" s="16"/>
      <c r="E35" s="16"/>
      <c r="F35" t="s">
        <v>223</v>
      </c>
      <c r="G35" t="s">
        <v>223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230</v>
      </c>
      <c r="D36" s="16"/>
      <c r="E36" s="16"/>
      <c r="F36" s="16"/>
      <c r="G36" s="16"/>
    </row>
    <row r="37" spans="2:14">
      <c r="B37" t="s">
        <v>253</v>
      </c>
      <c r="D37" s="16"/>
      <c r="E37" s="16"/>
      <c r="F37" s="16"/>
      <c r="G37" s="16"/>
    </row>
    <row r="38" spans="2:14">
      <c r="B38" t="s">
        <v>254</v>
      </c>
      <c r="D38" s="16"/>
      <c r="E38" s="16"/>
      <c r="F38" s="16"/>
      <c r="G38" s="16"/>
    </row>
    <row r="39" spans="2:14">
      <c r="B39" t="s">
        <v>255</v>
      </c>
      <c r="D39" s="16"/>
      <c r="E39" s="16"/>
      <c r="F39" s="16"/>
      <c r="G39" s="16"/>
    </row>
    <row r="40" spans="2:14">
      <c r="B40" t="s">
        <v>256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2800000</v>
      </c>
      <c r="K11" s="7"/>
      <c r="L11" s="75">
        <v>6223.56</v>
      </c>
      <c r="M11" s="7"/>
      <c r="N11" s="76">
        <v>1</v>
      </c>
      <c r="O11" s="76">
        <v>3.3500000000000002E-2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2800000</v>
      </c>
      <c r="L12" s="81">
        <v>6223.56</v>
      </c>
      <c r="N12" s="80">
        <v>1</v>
      </c>
      <c r="O12" s="80">
        <v>3.3500000000000002E-2</v>
      </c>
    </row>
    <row r="13" spans="2:65">
      <c r="B13" s="79" t="s">
        <v>663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2800000</v>
      </c>
      <c r="L17" s="81">
        <v>6223.56</v>
      </c>
      <c r="N17" s="80">
        <v>1</v>
      </c>
      <c r="O17" s="80">
        <v>3.3500000000000002E-2</v>
      </c>
    </row>
    <row r="18" spans="2:15">
      <c r="B18" t="s">
        <v>665</v>
      </c>
      <c r="C18" t="s">
        <v>666</v>
      </c>
      <c r="D18" t="s">
        <v>100</v>
      </c>
      <c r="E18" t="s">
        <v>667</v>
      </c>
      <c r="F18" t="s">
        <v>655</v>
      </c>
      <c r="G18" t="s">
        <v>223</v>
      </c>
      <c r="H18" t="s">
        <v>290</v>
      </c>
      <c r="I18" t="s">
        <v>102</v>
      </c>
      <c r="J18" s="77">
        <v>2800000</v>
      </c>
      <c r="K18" s="77">
        <v>222.27</v>
      </c>
      <c r="L18" s="77">
        <v>6223.56</v>
      </c>
      <c r="M18" s="78">
        <v>0</v>
      </c>
      <c r="N18" s="78">
        <v>1</v>
      </c>
      <c r="O18" s="78">
        <v>3.3500000000000002E-2</v>
      </c>
    </row>
    <row r="19" spans="2:15">
      <c r="B19" s="79" t="s">
        <v>359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I27" t="s">
        <v>223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359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253</v>
      </c>
      <c r="C31" s="16"/>
      <c r="D31" s="16"/>
      <c r="E31" s="16"/>
    </row>
    <row r="32" spans="2:15">
      <c r="B32" t="s">
        <v>254</v>
      </c>
      <c r="C32" s="16"/>
      <c r="D32" s="16"/>
      <c r="E32" s="16"/>
    </row>
    <row r="33" spans="2:5">
      <c r="B33" t="s">
        <v>255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443889</v>
      </c>
      <c r="H11" s="7"/>
      <c r="I11" s="75">
        <v>153.58464599999999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443889</v>
      </c>
      <c r="I12" s="81">
        <v>153.58464599999999</v>
      </c>
      <c r="K12" s="80">
        <v>1</v>
      </c>
      <c r="L12" s="80">
        <v>8.0000000000000004E-4</v>
      </c>
    </row>
    <row r="13" spans="2:60">
      <c r="B13" s="79" t="s">
        <v>668</v>
      </c>
      <c r="D13" s="16"/>
      <c r="E13" s="16"/>
      <c r="G13" s="81">
        <v>443889</v>
      </c>
      <c r="I13" s="81">
        <v>153.58464599999999</v>
      </c>
      <c r="K13" s="80">
        <v>1</v>
      </c>
      <c r="L13" s="80">
        <v>8.0000000000000004E-4</v>
      </c>
    </row>
    <row r="14" spans="2:60">
      <c r="B14" t="s">
        <v>669</v>
      </c>
      <c r="C14" t="s">
        <v>670</v>
      </c>
      <c r="D14" t="s">
        <v>100</v>
      </c>
      <c r="E14" t="s">
        <v>274</v>
      </c>
      <c r="F14" t="s">
        <v>102</v>
      </c>
      <c r="G14" s="77">
        <v>61500</v>
      </c>
      <c r="H14" s="77">
        <v>17.8</v>
      </c>
      <c r="I14" s="77">
        <v>10.946999999999999</v>
      </c>
      <c r="J14" s="78">
        <v>5.8999999999999999E-3</v>
      </c>
      <c r="K14" s="78">
        <v>7.1300000000000002E-2</v>
      </c>
      <c r="L14" s="78">
        <v>1E-4</v>
      </c>
    </row>
    <row r="15" spans="2:60">
      <c r="B15" t="s">
        <v>671</v>
      </c>
      <c r="C15" t="s">
        <v>672</v>
      </c>
      <c r="D15" t="s">
        <v>100</v>
      </c>
      <c r="E15" t="s">
        <v>125</v>
      </c>
      <c r="F15" t="s">
        <v>102</v>
      </c>
      <c r="G15" s="77">
        <v>143650</v>
      </c>
      <c r="H15" s="77">
        <v>27.8</v>
      </c>
      <c r="I15" s="77">
        <v>39.934699999999999</v>
      </c>
      <c r="J15" s="78">
        <v>5.1999999999999998E-3</v>
      </c>
      <c r="K15" s="78">
        <v>0.26</v>
      </c>
      <c r="L15" s="78">
        <v>2.0000000000000001E-4</v>
      </c>
    </row>
    <row r="16" spans="2:60">
      <c r="B16" t="s">
        <v>673</v>
      </c>
      <c r="C16" t="s">
        <v>674</v>
      </c>
      <c r="D16" t="s">
        <v>100</v>
      </c>
      <c r="E16" t="s">
        <v>129</v>
      </c>
      <c r="F16" t="s">
        <v>102</v>
      </c>
      <c r="G16" s="77">
        <v>62830</v>
      </c>
      <c r="H16" s="77">
        <v>1</v>
      </c>
      <c r="I16" s="77">
        <v>0.62829999999999997</v>
      </c>
      <c r="J16" s="78">
        <v>1.2200000000000001E-2</v>
      </c>
      <c r="K16" s="78">
        <v>4.1000000000000003E-3</v>
      </c>
      <c r="L16" s="78">
        <v>0</v>
      </c>
    </row>
    <row r="17" spans="2:12">
      <c r="B17" t="s">
        <v>675</v>
      </c>
      <c r="C17" t="s">
        <v>676</v>
      </c>
      <c r="D17" t="s">
        <v>100</v>
      </c>
      <c r="E17" t="s">
        <v>129</v>
      </c>
      <c r="F17" t="s">
        <v>102</v>
      </c>
      <c r="G17" s="77">
        <v>18000</v>
      </c>
      <c r="H17" s="77">
        <v>95.4</v>
      </c>
      <c r="I17" s="77">
        <v>17.172000000000001</v>
      </c>
      <c r="J17" s="78">
        <v>8.3000000000000001E-3</v>
      </c>
      <c r="K17" s="78">
        <v>0.1118</v>
      </c>
      <c r="L17" s="78">
        <v>1E-4</v>
      </c>
    </row>
    <row r="18" spans="2:12">
      <c r="B18" t="s">
        <v>677</v>
      </c>
      <c r="C18" t="s">
        <v>678</v>
      </c>
      <c r="D18" t="s">
        <v>100</v>
      </c>
      <c r="E18" t="s">
        <v>129</v>
      </c>
      <c r="F18" t="s">
        <v>102</v>
      </c>
      <c r="G18" s="77">
        <v>27650</v>
      </c>
      <c r="H18" s="77">
        <v>50</v>
      </c>
      <c r="I18" s="77">
        <v>13.824999999999999</v>
      </c>
      <c r="J18" s="78">
        <v>1.0999999999999999E-2</v>
      </c>
      <c r="K18" s="78">
        <v>0.09</v>
      </c>
      <c r="L18" s="78">
        <v>1E-4</v>
      </c>
    </row>
    <row r="19" spans="2:12">
      <c r="B19" t="s">
        <v>679</v>
      </c>
      <c r="C19" t="s">
        <v>680</v>
      </c>
      <c r="D19" t="s">
        <v>100</v>
      </c>
      <c r="E19" t="s">
        <v>129</v>
      </c>
      <c r="F19" t="s">
        <v>102</v>
      </c>
      <c r="G19" s="77">
        <v>103425</v>
      </c>
      <c r="H19" s="77">
        <v>60</v>
      </c>
      <c r="I19" s="77">
        <v>62.055</v>
      </c>
      <c r="J19" s="78">
        <v>1.89E-2</v>
      </c>
      <c r="K19" s="78">
        <v>0.40400000000000003</v>
      </c>
      <c r="L19" s="78">
        <v>2.9999999999999997E-4</v>
      </c>
    </row>
    <row r="20" spans="2:12">
      <c r="B20" t="s">
        <v>681</v>
      </c>
      <c r="C20" t="s">
        <v>682</v>
      </c>
      <c r="D20" t="s">
        <v>100</v>
      </c>
      <c r="E20" t="s">
        <v>129</v>
      </c>
      <c r="F20" t="s">
        <v>102</v>
      </c>
      <c r="G20" s="77">
        <v>15300</v>
      </c>
      <c r="H20" s="77">
        <v>1</v>
      </c>
      <c r="I20" s="77">
        <v>0.153</v>
      </c>
      <c r="J20" s="78">
        <v>8.5000000000000006E-3</v>
      </c>
      <c r="K20" s="78">
        <v>1E-3</v>
      </c>
      <c r="L20" s="78">
        <v>0</v>
      </c>
    </row>
    <row r="21" spans="2:12">
      <c r="B21" t="s">
        <v>683</v>
      </c>
      <c r="C21" t="s">
        <v>684</v>
      </c>
      <c r="D21" t="s">
        <v>100</v>
      </c>
      <c r="E21" t="s">
        <v>129</v>
      </c>
      <c r="F21" t="s">
        <v>102</v>
      </c>
      <c r="G21" s="77">
        <v>11534</v>
      </c>
      <c r="H21" s="77">
        <v>76.900000000000006</v>
      </c>
      <c r="I21" s="77">
        <v>8.8696459999999995</v>
      </c>
      <c r="J21" s="78">
        <v>9.2999999999999992E-3</v>
      </c>
      <c r="K21" s="78">
        <v>5.7799999999999997E-2</v>
      </c>
      <c r="L21" s="78">
        <v>0</v>
      </c>
    </row>
    <row r="22" spans="2:12">
      <c r="B22" s="79" t="s">
        <v>228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685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223</v>
      </c>
      <c r="C24" t="s">
        <v>223</v>
      </c>
      <c r="D24" s="16"/>
      <c r="E24" t="s">
        <v>223</v>
      </c>
      <c r="F24" t="s">
        <v>223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t="s">
        <v>230</v>
      </c>
      <c r="D25" s="16"/>
      <c r="E25" s="16"/>
    </row>
    <row r="26" spans="2:12">
      <c r="B26" t="s">
        <v>253</v>
      </c>
      <c r="D26" s="16"/>
      <c r="E26" s="16"/>
    </row>
    <row r="27" spans="2:12">
      <c r="B27" t="s">
        <v>254</v>
      </c>
      <c r="D27" s="16"/>
      <c r="E27" s="16"/>
    </row>
    <row r="28" spans="2:12">
      <c r="B28" t="s">
        <v>255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686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687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688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686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689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688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690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B34" t="s">
        <v>254</v>
      </c>
      <c r="C34" s="16"/>
      <c r="D34" s="16"/>
      <c r="E34" s="16"/>
    </row>
    <row r="35" spans="2:5">
      <c r="B35" t="s">
        <v>255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721689.11</v>
      </c>
      <c r="H11" s="25"/>
      <c r="I11" s="75">
        <v>2621.8579057719126</v>
      </c>
      <c r="J11" s="76">
        <v>1</v>
      </c>
      <c r="K11" s="76">
        <v>1.41E-2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721689.11</v>
      </c>
      <c r="H14" s="19"/>
      <c r="I14" s="81">
        <v>2621.8579057719126</v>
      </c>
      <c r="J14" s="80">
        <v>1</v>
      </c>
      <c r="K14" s="80">
        <v>1.41E-2</v>
      </c>
      <c r="BF14" s="16" t="s">
        <v>126</v>
      </c>
    </row>
    <row r="15" spans="1:60">
      <c r="B15" t="s">
        <v>691</v>
      </c>
      <c r="C15" t="s">
        <v>692</v>
      </c>
      <c r="D15" t="s">
        <v>123</v>
      </c>
      <c r="E15" t="s">
        <v>397</v>
      </c>
      <c r="F15" t="s">
        <v>106</v>
      </c>
      <c r="G15" s="77">
        <v>5</v>
      </c>
      <c r="H15" s="77">
        <v>3.8011999999999997E-2</v>
      </c>
      <c r="I15" s="77">
        <v>6.8934762000000002E-6</v>
      </c>
      <c r="J15" s="78">
        <v>0</v>
      </c>
      <c r="K15" s="78">
        <v>0</v>
      </c>
      <c r="BF15" s="16" t="s">
        <v>127</v>
      </c>
    </row>
    <row r="16" spans="1:60">
      <c r="B16" t="s">
        <v>693</v>
      </c>
      <c r="C16" t="s">
        <v>694</v>
      </c>
      <c r="D16" t="s">
        <v>123</v>
      </c>
      <c r="E16" t="s">
        <v>397</v>
      </c>
      <c r="F16" t="s">
        <v>110</v>
      </c>
      <c r="G16" s="77">
        <v>12488</v>
      </c>
      <c r="H16" s="77">
        <v>100</v>
      </c>
      <c r="I16" s="77">
        <v>50.096860800000002</v>
      </c>
      <c r="J16" s="78">
        <v>1.9099999999999999E-2</v>
      </c>
      <c r="K16" s="78">
        <v>2.9999999999999997E-4</v>
      </c>
      <c r="BF16" s="16" t="s">
        <v>128</v>
      </c>
    </row>
    <row r="17" spans="2:58">
      <c r="B17" t="s">
        <v>695</v>
      </c>
      <c r="C17" t="s">
        <v>696</v>
      </c>
      <c r="D17" t="s">
        <v>123</v>
      </c>
      <c r="E17" t="s">
        <v>397</v>
      </c>
      <c r="F17" t="s">
        <v>106</v>
      </c>
      <c r="G17" s="77">
        <v>709060.11</v>
      </c>
      <c r="H17" s="77">
        <v>100</v>
      </c>
      <c r="I17" s="77">
        <v>2571.7610189699999</v>
      </c>
      <c r="J17" s="78">
        <v>0.98089999999999999</v>
      </c>
      <c r="K17" s="78">
        <v>1.38E-2</v>
      </c>
      <c r="BF17" s="16" t="s">
        <v>129</v>
      </c>
    </row>
    <row r="18" spans="2:58">
      <c r="B18" t="s">
        <v>697</v>
      </c>
      <c r="C18" t="s">
        <v>698</v>
      </c>
      <c r="D18" t="s">
        <v>123</v>
      </c>
      <c r="E18" t="s">
        <v>397</v>
      </c>
      <c r="F18" t="s">
        <v>106</v>
      </c>
      <c r="G18" s="77">
        <v>11</v>
      </c>
      <c r="H18" s="77">
        <v>1.70235E-2</v>
      </c>
      <c r="I18" s="77">
        <v>6.7918657949999998E-6</v>
      </c>
      <c r="J18" s="78">
        <v>0</v>
      </c>
      <c r="K18" s="78">
        <v>0</v>
      </c>
      <c r="BF18" s="16" t="s">
        <v>130</v>
      </c>
    </row>
    <row r="19" spans="2:58">
      <c r="B19" t="s">
        <v>699</v>
      </c>
      <c r="C19" t="s">
        <v>700</v>
      </c>
      <c r="D19" t="s">
        <v>123</v>
      </c>
      <c r="E19" t="s">
        <v>397</v>
      </c>
      <c r="F19" t="s">
        <v>106</v>
      </c>
      <c r="G19" s="77">
        <v>6</v>
      </c>
      <c r="H19" s="77">
        <v>1.0337E-3</v>
      </c>
      <c r="I19" s="77">
        <v>2.2495379400000001E-7</v>
      </c>
      <c r="J19" s="78">
        <v>0</v>
      </c>
      <c r="K19" s="78">
        <v>0</v>
      </c>
      <c r="BF19" s="16" t="s">
        <v>131</v>
      </c>
    </row>
    <row r="20" spans="2:58">
      <c r="B20" t="s">
        <v>701</v>
      </c>
      <c r="C20" t="s">
        <v>702</v>
      </c>
      <c r="D20" t="s">
        <v>123</v>
      </c>
      <c r="E20" t="s">
        <v>397</v>
      </c>
      <c r="F20" t="s">
        <v>106</v>
      </c>
      <c r="G20" s="77">
        <v>63</v>
      </c>
      <c r="H20" s="77">
        <v>4.8199999999999996E-3</v>
      </c>
      <c r="I20" s="77">
        <v>1.10137482E-5</v>
      </c>
      <c r="J20" s="78">
        <v>0</v>
      </c>
      <c r="K20" s="78">
        <v>0</v>
      </c>
      <c r="BF20" s="16" t="s">
        <v>132</v>
      </c>
    </row>
    <row r="21" spans="2:58">
      <c r="B21" t="s">
        <v>703</v>
      </c>
      <c r="C21" t="s">
        <v>704</v>
      </c>
      <c r="D21" t="s">
        <v>123</v>
      </c>
      <c r="E21" t="s">
        <v>397</v>
      </c>
      <c r="F21" t="s">
        <v>110</v>
      </c>
      <c r="G21" s="77">
        <v>56</v>
      </c>
      <c r="H21" s="77">
        <v>4.7980000000000001E-4</v>
      </c>
      <c r="I21" s="77">
        <v>1.0778687808000001E-6</v>
      </c>
      <c r="J21" s="78">
        <v>0</v>
      </c>
      <c r="K21" s="78">
        <v>0</v>
      </c>
      <c r="BF21" s="16" t="s">
        <v>123</v>
      </c>
    </row>
    <row r="22" spans="2:58">
      <c r="B22" t="s">
        <v>230</v>
      </c>
      <c r="C22" s="19"/>
      <c r="D22" s="19"/>
      <c r="E22" s="19"/>
      <c r="F22" s="19"/>
      <c r="G22" s="19"/>
      <c r="H22" s="19"/>
    </row>
    <row r="23" spans="2:58">
      <c r="B23" t="s">
        <v>253</v>
      </c>
      <c r="C23" s="19"/>
      <c r="D23" s="19"/>
      <c r="E23" s="19"/>
      <c r="F23" s="19"/>
      <c r="G23" s="19"/>
      <c r="H23" s="19"/>
    </row>
    <row r="24" spans="2:58">
      <c r="B24" t="s">
        <v>254</v>
      </c>
      <c r="C24" s="19"/>
      <c r="D24" s="19"/>
      <c r="E24" s="19"/>
      <c r="F24" s="19"/>
      <c r="G24" s="19"/>
      <c r="H24" s="19"/>
    </row>
    <row r="25" spans="2:58">
      <c r="B25" t="s">
        <v>255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253</v>
      </c>
    </row>
    <row r="42" spans="2:17">
      <c r="B42" t="s">
        <v>254</v>
      </c>
    </row>
    <row r="43" spans="2:17">
      <c r="B43" t="s">
        <v>255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359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253</v>
      </c>
    </row>
    <row r="29" spans="2:16">
      <c r="B29" t="s">
        <v>254</v>
      </c>
    </row>
    <row r="30" spans="2:16">
      <c r="B30" t="s">
        <v>255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"/>
      <c r="M11" s="76">
        <v>0</v>
      </c>
      <c r="N11" s="75">
        <v>7500000</v>
      </c>
      <c r="O11" s="7"/>
      <c r="P11" s="75">
        <v>8104.5</v>
      </c>
      <c r="Q11" s="7"/>
      <c r="R11" s="76">
        <v>1</v>
      </c>
      <c r="S11" s="76">
        <v>4.36E-2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7500000</v>
      </c>
      <c r="P12" s="81">
        <v>8104.5</v>
      </c>
      <c r="R12" s="80">
        <v>1</v>
      </c>
      <c r="S12" s="80">
        <v>4.36E-2</v>
      </c>
    </row>
    <row r="13" spans="2:65">
      <c r="B13" s="79" t="s">
        <v>717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718</v>
      </c>
      <c r="D15" s="16"/>
      <c r="E15" s="16"/>
      <c r="F15" s="16"/>
      <c r="J15" s="81">
        <v>0</v>
      </c>
      <c r="M15" s="80">
        <v>0</v>
      </c>
      <c r="N15" s="81">
        <v>7500000</v>
      </c>
      <c r="P15" s="81">
        <v>8104.5</v>
      </c>
      <c r="R15" s="80">
        <v>1</v>
      </c>
      <c r="S15" s="80">
        <v>4.36E-2</v>
      </c>
    </row>
    <row r="16" spans="2:65">
      <c r="B16" t="s">
        <v>719</v>
      </c>
      <c r="C16" t="s">
        <v>720</v>
      </c>
      <c r="D16" t="s">
        <v>123</v>
      </c>
      <c r="E16" t="s">
        <v>721</v>
      </c>
      <c r="F16" t="s">
        <v>285</v>
      </c>
      <c r="G16" t="s">
        <v>275</v>
      </c>
      <c r="H16" t="s">
        <v>209</v>
      </c>
      <c r="I16" t="s">
        <v>722</v>
      </c>
      <c r="K16" t="s">
        <v>102</v>
      </c>
      <c r="L16" s="78">
        <v>5.9499999999999997E-2</v>
      </c>
      <c r="M16" s="78">
        <v>0</v>
      </c>
      <c r="N16" s="77">
        <v>7500000</v>
      </c>
      <c r="O16" s="77">
        <v>108.06</v>
      </c>
      <c r="P16" s="77">
        <v>8104.5</v>
      </c>
      <c r="Q16" s="78">
        <v>0</v>
      </c>
      <c r="R16" s="78">
        <v>1</v>
      </c>
      <c r="S16" s="78">
        <v>4.36E-2</v>
      </c>
    </row>
    <row r="17" spans="2:19">
      <c r="B17" s="79" t="s">
        <v>258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723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724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253</v>
      </c>
      <c r="D27" s="16"/>
      <c r="E27" s="16"/>
      <c r="F27" s="16"/>
    </row>
    <row r="28" spans="2:19">
      <c r="B28" t="s">
        <v>254</v>
      </c>
      <c r="D28" s="16"/>
      <c r="E28" s="16"/>
      <c r="F28" s="16"/>
    </row>
    <row r="29" spans="2:19">
      <c r="B29" t="s">
        <v>255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1.17</v>
      </c>
      <c r="K11" s="7"/>
      <c r="L11" s="7"/>
      <c r="M11" s="76">
        <v>4.4600000000000001E-2</v>
      </c>
      <c r="N11" s="75">
        <v>1019714.36</v>
      </c>
      <c r="O11" s="7"/>
      <c r="P11" s="75">
        <v>1005.336387524</v>
      </c>
      <c r="Q11" s="7"/>
      <c r="R11" s="76">
        <v>1</v>
      </c>
      <c r="S11" s="76">
        <v>5.4000000000000003E-3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1.17</v>
      </c>
      <c r="M12" s="80">
        <v>4.4600000000000001E-2</v>
      </c>
      <c r="N12" s="81">
        <v>1019714.36</v>
      </c>
      <c r="P12" s="81">
        <v>1005.336387524</v>
      </c>
      <c r="R12" s="80">
        <v>1</v>
      </c>
      <c r="S12" s="80">
        <v>5.4000000000000003E-3</v>
      </c>
    </row>
    <row r="13" spans="2:81">
      <c r="B13" s="79" t="s">
        <v>717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718</v>
      </c>
      <c r="C15" s="16"/>
      <c r="D15" s="16"/>
      <c r="E15" s="16"/>
      <c r="J15" s="81">
        <v>1.17</v>
      </c>
      <c r="M15" s="80">
        <v>4.4600000000000001E-2</v>
      </c>
      <c r="N15" s="81">
        <v>1019714.36</v>
      </c>
      <c r="P15" s="81">
        <v>1005.336387524</v>
      </c>
      <c r="R15" s="80">
        <v>1</v>
      </c>
      <c r="S15" s="80">
        <v>5.4000000000000003E-3</v>
      </c>
    </row>
    <row r="16" spans="2:81">
      <c r="B16" t="s">
        <v>725</v>
      </c>
      <c r="C16" t="s">
        <v>726</v>
      </c>
      <c r="D16" t="s">
        <v>123</v>
      </c>
      <c r="E16" t="s">
        <v>727</v>
      </c>
      <c r="F16" t="s">
        <v>420</v>
      </c>
      <c r="G16" t="s">
        <v>728</v>
      </c>
      <c r="H16" t="s">
        <v>150</v>
      </c>
      <c r="I16" t="s">
        <v>729</v>
      </c>
      <c r="J16" s="77">
        <v>1.17</v>
      </c>
      <c r="K16" t="s">
        <v>102</v>
      </c>
      <c r="L16" s="78">
        <v>2.5000000000000001E-2</v>
      </c>
      <c r="M16" s="78">
        <v>4.4600000000000001E-2</v>
      </c>
      <c r="N16" s="77">
        <v>1019714.36</v>
      </c>
      <c r="O16" s="77">
        <v>98.59</v>
      </c>
      <c r="P16" s="77">
        <v>1005.336387524</v>
      </c>
      <c r="Q16" s="78">
        <v>2.5000000000000001E-3</v>
      </c>
      <c r="R16" s="78">
        <v>1</v>
      </c>
      <c r="S16" s="78">
        <v>5.4000000000000003E-3</v>
      </c>
    </row>
    <row r="17" spans="2:19">
      <c r="B17" s="79" t="s">
        <v>258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C26" s="16"/>
      <c r="D26" s="16"/>
      <c r="E26" s="16"/>
    </row>
    <row r="27" spans="2:19">
      <c r="B27" t="s">
        <v>253</v>
      </c>
      <c r="C27" s="16"/>
      <c r="D27" s="16"/>
      <c r="E27" s="16"/>
    </row>
    <row r="28" spans="2:19">
      <c r="B28" t="s">
        <v>254</v>
      </c>
      <c r="C28" s="16"/>
      <c r="D28" s="16"/>
      <c r="E28" s="16"/>
    </row>
    <row r="29" spans="2:19">
      <c r="B29" t="s">
        <v>255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807980</v>
      </c>
      <c r="I11" s="7"/>
      <c r="J11" s="75">
        <v>900.00000807754998</v>
      </c>
      <c r="K11" s="7"/>
      <c r="L11" s="76">
        <v>1</v>
      </c>
      <c r="M11" s="76">
        <v>4.7999999999999996E-3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807980</v>
      </c>
      <c r="J12" s="81">
        <v>900.00000807754998</v>
      </c>
      <c r="L12" s="80">
        <v>1</v>
      </c>
      <c r="M12" s="80">
        <v>4.7999999999999996E-3</v>
      </c>
    </row>
    <row r="13" spans="2:98">
      <c r="B13" t="s">
        <v>730</v>
      </c>
      <c r="C13" t="s">
        <v>731</v>
      </c>
      <c r="D13" t="s">
        <v>123</v>
      </c>
      <c r="E13" t="s">
        <v>732</v>
      </c>
      <c r="F13" t="s">
        <v>733</v>
      </c>
      <c r="G13" t="s">
        <v>102</v>
      </c>
      <c r="H13" s="77">
        <v>225</v>
      </c>
      <c r="I13" s="77">
        <v>400000</v>
      </c>
      <c r="J13" s="77">
        <v>900</v>
      </c>
      <c r="K13" s="78">
        <v>4.4999999999999997E-3</v>
      </c>
      <c r="L13" s="78">
        <v>1</v>
      </c>
      <c r="M13" s="78">
        <v>4.7999999999999996E-3</v>
      </c>
    </row>
    <row r="14" spans="2:98">
      <c r="B14" t="s">
        <v>734</v>
      </c>
      <c r="C14" t="s">
        <v>735</v>
      </c>
      <c r="D14" t="s">
        <v>123</v>
      </c>
      <c r="E14" t="s">
        <v>736</v>
      </c>
      <c r="F14" t="s">
        <v>737</v>
      </c>
      <c r="G14" t="s">
        <v>102</v>
      </c>
      <c r="H14" s="77">
        <v>807755</v>
      </c>
      <c r="I14" s="77">
        <v>9.9999999999999995E-7</v>
      </c>
      <c r="J14" s="77">
        <v>8.0775500000000003E-6</v>
      </c>
      <c r="K14" s="78">
        <v>5.4000000000000003E-3</v>
      </c>
      <c r="L14" s="78">
        <v>0</v>
      </c>
      <c r="M14" s="78">
        <v>0</v>
      </c>
    </row>
    <row r="15" spans="2:98">
      <c r="B15" s="79" t="s">
        <v>228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259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223</v>
      </c>
      <c r="C17" t="s">
        <v>223</v>
      </c>
      <c r="D17" s="16"/>
      <c r="E17" s="16"/>
      <c r="F17" t="s">
        <v>223</v>
      </c>
      <c r="G17" t="s">
        <v>223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260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253</v>
      </c>
      <c r="C21" s="16"/>
      <c r="D21" s="16"/>
      <c r="E21" s="16"/>
    </row>
    <row r="22" spans="2:13">
      <c r="B22" t="s">
        <v>254</v>
      </c>
      <c r="C22" s="16"/>
      <c r="D22" s="16"/>
      <c r="E22" s="16"/>
    </row>
    <row r="23" spans="2:13">
      <c r="B23" t="s">
        <v>255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I14" sqref="I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429625.55</v>
      </c>
      <c r="G11" s="7"/>
      <c r="H11" s="75">
        <v>1073.4017864649929</v>
      </c>
      <c r="I11" s="7"/>
      <c r="J11" s="76">
        <v>1</v>
      </c>
      <c r="K11" s="76">
        <v>5.7999999999999996E-3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398794.73</v>
      </c>
      <c r="H12" s="81">
        <v>852.867605309022</v>
      </c>
      <c r="J12" s="80">
        <v>0.79449999999999998</v>
      </c>
      <c r="K12" s="80">
        <v>4.5999999999999999E-3</v>
      </c>
    </row>
    <row r="13" spans="2:55">
      <c r="B13" s="79" t="s">
        <v>738</v>
      </c>
      <c r="C13" s="16"/>
      <c r="F13" s="81">
        <v>163173</v>
      </c>
      <c r="H13" s="81">
        <v>591.82847100000004</v>
      </c>
      <c r="J13" s="80">
        <v>0.5514</v>
      </c>
      <c r="K13" s="80">
        <v>3.2000000000000002E-3</v>
      </c>
    </row>
    <row r="14" spans="2:55">
      <c r="B14" t="s">
        <v>739</v>
      </c>
      <c r="C14" t="s">
        <v>740</v>
      </c>
      <c r="D14" t="s">
        <v>106</v>
      </c>
      <c r="E14" t="s">
        <v>741</v>
      </c>
      <c r="F14" s="77">
        <v>163173</v>
      </c>
      <c r="G14" s="77">
        <v>100</v>
      </c>
      <c r="H14" s="77">
        <v>591.82847100000004</v>
      </c>
      <c r="I14" s="78">
        <v>7.0699999999999999E-2</v>
      </c>
      <c r="J14" s="78">
        <v>0.5514</v>
      </c>
      <c r="K14" s="78">
        <v>3.2000000000000002E-3</v>
      </c>
    </row>
    <row r="15" spans="2:55">
      <c r="B15" s="79" t="s">
        <v>742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223</v>
      </c>
      <c r="C16" t="s">
        <v>223</v>
      </c>
      <c r="D16" t="s">
        <v>223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743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744</v>
      </c>
      <c r="C19" s="16"/>
      <c r="F19" s="81">
        <v>235621.73</v>
      </c>
      <c r="H19" s="81">
        <v>261.03913430902202</v>
      </c>
      <c r="J19" s="80">
        <v>0.2432</v>
      </c>
      <c r="K19" s="80">
        <v>1.4E-3</v>
      </c>
    </row>
    <row r="20" spans="2:11">
      <c r="B20" t="s">
        <v>745</v>
      </c>
      <c r="C20" t="s">
        <v>746</v>
      </c>
      <c r="D20" t="s">
        <v>102</v>
      </c>
      <c r="E20" t="s">
        <v>747</v>
      </c>
      <c r="F20" s="77">
        <v>235621.73</v>
      </c>
      <c r="G20" s="77">
        <v>110.78737699999996</v>
      </c>
      <c r="H20" s="77">
        <v>261.03913430902202</v>
      </c>
      <c r="I20" s="78">
        <v>2.07E-2</v>
      </c>
      <c r="J20" s="78">
        <v>0.2432</v>
      </c>
      <c r="K20" s="78">
        <v>1.4E-3</v>
      </c>
    </row>
    <row r="21" spans="2:11">
      <c r="B21" s="79" t="s">
        <v>228</v>
      </c>
      <c r="C21" s="16"/>
      <c r="F21" s="81">
        <v>30830.82</v>
      </c>
      <c r="H21" s="81">
        <v>220.534181155971</v>
      </c>
      <c r="J21" s="80">
        <v>0.20549999999999999</v>
      </c>
      <c r="K21" s="80">
        <v>1.1999999999999999E-3</v>
      </c>
    </row>
    <row r="22" spans="2:11">
      <c r="B22" s="79" t="s">
        <v>748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749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750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751</v>
      </c>
      <c r="C28" s="16"/>
      <c r="F28" s="81">
        <v>30830.82</v>
      </c>
      <c r="H28" s="81">
        <v>220.534181155971</v>
      </c>
      <c r="J28" s="80">
        <v>0.20549999999999999</v>
      </c>
      <c r="K28" s="80">
        <v>1.1999999999999999E-3</v>
      </c>
    </row>
    <row r="29" spans="2:11">
      <c r="B29" t="s">
        <v>752</v>
      </c>
      <c r="C29" t="s">
        <v>753</v>
      </c>
      <c r="D29" t="s">
        <v>106</v>
      </c>
      <c r="E29" t="s">
        <v>754</v>
      </c>
      <c r="F29" s="77">
        <v>30830.82</v>
      </c>
      <c r="G29" s="77">
        <v>197.21651500000024</v>
      </c>
      <c r="H29" s="77">
        <v>220.534181155971</v>
      </c>
      <c r="I29" s="78">
        <v>0</v>
      </c>
      <c r="J29" s="78">
        <v>0.20549999999999999</v>
      </c>
      <c r="K29" s="78">
        <v>1.1999999999999999E-3</v>
      </c>
    </row>
    <row r="30" spans="2:11">
      <c r="B30" t="s">
        <v>230</v>
      </c>
      <c r="C30" s="16"/>
    </row>
    <row r="31" spans="2:11">
      <c r="B31" t="s">
        <v>253</v>
      </c>
      <c r="C31" s="16"/>
    </row>
    <row r="32" spans="2:11">
      <c r="B32" t="s">
        <v>254</v>
      </c>
      <c r="C32" s="16"/>
    </row>
    <row r="33" spans="2:3">
      <c r="B33" t="s">
        <v>255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95165.98</v>
      </c>
      <c r="H11" s="7"/>
      <c r="I11" s="75">
        <v>7.7504972456398002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755</v>
      </c>
      <c r="C12" s="16"/>
      <c r="D12" s="16"/>
      <c r="G12" s="81">
        <v>95165.98</v>
      </c>
      <c r="I12" s="81">
        <v>7.7504972456398002</v>
      </c>
      <c r="K12" s="80">
        <v>1</v>
      </c>
      <c r="L12" s="80">
        <v>0</v>
      </c>
    </row>
    <row r="13" spans="2:59">
      <c r="B13" t="s">
        <v>756</v>
      </c>
      <c r="C13" t="s">
        <v>757</v>
      </c>
      <c r="D13" t="s">
        <v>381</v>
      </c>
      <c r="E13" t="s">
        <v>106</v>
      </c>
      <c r="F13" t="s">
        <v>758</v>
      </c>
      <c r="G13" s="77">
        <v>39000</v>
      </c>
      <c r="H13" s="77">
        <v>5.4035000000000002</v>
      </c>
      <c r="I13" s="77">
        <v>7.6434128550000002</v>
      </c>
      <c r="J13" s="78">
        <v>0</v>
      </c>
      <c r="K13" s="78">
        <v>0.98619999999999997</v>
      </c>
      <c r="L13" s="78">
        <v>0</v>
      </c>
    </row>
    <row r="14" spans="2:59">
      <c r="B14" t="s">
        <v>759</v>
      </c>
      <c r="C14" t="s">
        <v>760</v>
      </c>
      <c r="D14" t="s">
        <v>476</v>
      </c>
      <c r="E14" t="s">
        <v>102</v>
      </c>
      <c r="F14" t="s">
        <v>761</v>
      </c>
      <c r="G14" s="77">
        <v>413.98</v>
      </c>
      <c r="H14" s="77">
        <v>9.9999999999999995E-7</v>
      </c>
      <c r="I14" s="77">
        <v>4.1398000000000001E-9</v>
      </c>
      <c r="J14" s="78">
        <v>0</v>
      </c>
      <c r="K14" s="78">
        <v>0</v>
      </c>
      <c r="L14" s="78">
        <v>0</v>
      </c>
    </row>
    <row r="15" spans="2:59">
      <c r="B15" t="s">
        <v>762</v>
      </c>
      <c r="C15" t="s">
        <v>763</v>
      </c>
      <c r="D15" t="s">
        <v>529</v>
      </c>
      <c r="E15" t="s">
        <v>102</v>
      </c>
      <c r="F15" t="s">
        <v>764</v>
      </c>
      <c r="G15" s="77">
        <v>31302</v>
      </c>
      <c r="H15" s="77">
        <v>0.34210000000000002</v>
      </c>
      <c r="I15" s="77">
        <v>0.10708414199999999</v>
      </c>
      <c r="J15" s="78">
        <v>0</v>
      </c>
      <c r="K15" s="78">
        <v>1.38E-2</v>
      </c>
      <c r="L15" s="78">
        <v>0</v>
      </c>
    </row>
    <row r="16" spans="2:59">
      <c r="B16" t="s">
        <v>765</v>
      </c>
      <c r="C16" t="s">
        <v>766</v>
      </c>
      <c r="D16" t="s">
        <v>589</v>
      </c>
      <c r="E16" t="s">
        <v>102</v>
      </c>
      <c r="F16" t="s">
        <v>767</v>
      </c>
      <c r="G16" s="77">
        <v>24450</v>
      </c>
      <c r="H16" s="77">
        <v>9.9999999999999995E-7</v>
      </c>
      <c r="I16" s="77">
        <v>2.445E-7</v>
      </c>
      <c r="J16" s="78">
        <v>0</v>
      </c>
      <c r="K16" s="78">
        <v>0</v>
      </c>
      <c r="L16" s="78">
        <v>0</v>
      </c>
    </row>
    <row r="17" spans="2:12">
      <c r="B17" s="79" t="s">
        <v>685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230</v>
      </c>
      <c r="C19" s="16"/>
      <c r="D19" s="16"/>
    </row>
    <row r="20" spans="2:12">
      <c r="B20" t="s">
        <v>253</v>
      </c>
      <c r="C20" s="16"/>
      <c r="D20" s="16"/>
    </row>
    <row r="21" spans="2:12">
      <c r="B21" t="s">
        <v>254</v>
      </c>
      <c r="C21" s="16"/>
      <c r="D21" s="16"/>
    </row>
    <row r="22" spans="2:12">
      <c r="B22" t="s">
        <v>255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686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687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768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359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686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690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359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253</v>
      </c>
      <c r="C35" s="16"/>
      <c r="D35" s="16"/>
    </row>
    <row r="36" spans="2:12">
      <c r="B36" t="s">
        <v>254</v>
      </c>
      <c r="C36" s="16"/>
      <c r="D36" s="16"/>
    </row>
    <row r="37" spans="2:12">
      <c r="B37" t="s">
        <v>255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686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687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768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688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359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686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689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688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359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253</v>
      </c>
      <c r="C33" s="16"/>
      <c r="D33" s="16"/>
    </row>
    <row r="34" spans="2:4">
      <c r="B34" t="s">
        <v>254</v>
      </c>
      <c r="C34" s="16"/>
      <c r="D34" s="16"/>
    </row>
    <row r="35" spans="2:4">
      <c r="B35" t="s">
        <v>255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253</v>
      </c>
      <c r="D41" s="16"/>
    </row>
    <row r="42" spans="2:17">
      <c r="B42" t="s">
        <v>254</v>
      </c>
      <c r="D42" s="16"/>
    </row>
    <row r="43" spans="2:17">
      <c r="B43" t="s">
        <v>255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769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223</v>
      </c>
      <c r="D14" t="s">
        <v>223</v>
      </c>
      <c r="F14" t="s">
        <v>223</v>
      </c>
      <c r="I14" s="77">
        <v>0</v>
      </c>
      <c r="J14" t="s">
        <v>223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770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772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223</v>
      </c>
      <c r="D20" t="s">
        <v>223</v>
      </c>
      <c r="F20" t="s">
        <v>223</v>
      </c>
      <c r="I20" s="77">
        <v>0</v>
      </c>
      <c r="J20" t="s">
        <v>223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773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223</v>
      </c>
      <c r="D22" t="s">
        <v>223</v>
      </c>
      <c r="F22" t="s">
        <v>223</v>
      </c>
      <c r="I22" s="77">
        <v>0</v>
      </c>
      <c r="J22" t="s">
        <v>223</v>
      </c>
      <c r="K22" t="s">
        <v>223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774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223</v>
      </c>
      <c r="D25" t="s">
        <v>223</v>
      </c>
      <c r="F25" t="s">
        <v>223</v>
      </c>
      <c r="I25" s="77">
        <v>0</v>
      </c>
      <c r="J25" t="s">
        <v>223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776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223</v>
      </c>
      <c r="D27" t="s">
        <v>223</v>
      </c>
      <c r="F27" t="s">
        <v>223</v>
      </c>
      <c r="I27" s="77">
        <v>0</v>
      </c>
      <c r="J27" t="s">
        <v>223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777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223</v>
      </c>
      <c r="D29" t="s">
        <v>223</v>
      </c>
      <c r="F29" t="s">
        <v>223</v>
      </c>
      <c r="I29" s="77">
        <v>0</v>
      </c>
      <c r="J29" t="s">
        <v>223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778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223</v>
      </c>
      <c r="D31" t="s">
        <v>223</v>
      </c>
      <c r="F31" t="s">
        <v>223</v>
      </c>
      <c r="I31" s="77">
        <v>0</v>
      </c>
      <c r="J31" t="s">
        <v>223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779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223</v>
      </c>
      <c r="D34" t="s">
        <v>223</v>
      </c>
      <c r="F34" t="s">
        <v>223</v>
      </c>
      <c r="I34" s="77">
        <v>0</v>
      </c>
      <c r="J34" t="s">
        <v>223</v>
      </c>
      <c r="K34" t="s">
        <v>223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771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223</v>
      </c>
      <c r="D36" t="s">
        <v>223</v>
      </c>
      <c r="F36" t="s">
        <v>223</v>
      </c>
      <c r="I36" s="77">
        <v>0</v>
      </c>
      <c r="J36" t="s">
        <v>223</v>
      </c>
      <c r="K36" t="s">
        <v>223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772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223</v>
      </c>
      <c r="D38" t="s">
        <v>223</v>
      </c>
      <c r="F38" t="s">
        <v>223</v>
      </c>
      <c r="I38" s="77">
        <v>0</v>
      </c>
      <c r="J38" t="s">
        <v>223</v>
      </c>
      <c r="K38" t="s">
        <v>223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778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223</v>
      </c>
      <c r="D40" t="s">
        <v>223</v>
      </c>
      <c r="F40" t="s">
        <v>223</v>
      </c>
      <c r="I40" s="77">
        <v>0</v>
      </c>
      <c r="J40" t="s">
        <v>223</v>
      </c>
      <c r="K40" t="s">
        <v>223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253</v>
      </c>
    </row>
    <row r="43" spans="2:18">
      <c r="B43" t="s">
        <v>254</v>
      </c>
    </row>
    <row r="44" spans="2:18">
      <c r="B44" t="s">
        <v>255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780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781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359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253</v>
      </c>
    </row>
    <row r="27" spans="2:15">
      <c r="B27" t="s">
        <v>254</v>
      </c>
    </row>
    <row r="28" spans="2:15">
      <c r="B28" t="s">
        <v>255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782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783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782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783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3841.9376263859999</v>
      </c>
      <c r="J11" s="76">
        <v>1</v>
      </c>
      <c r="K11" s="76">
        <v>2.07E-2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3841.9376263859999</v>
      </c>
      <c r="J14" s="80">
        <v>1</v>
      </c>
      <c r="K14" s="80">
        <v>2.07E-2</v>
      </c>
    </row>
    <row r="15" spans="2:60">
      <c r="B15" t="s">
        <v>784</v>
      </c>
      <c r="C15" t="s">
        <v>785</v>
      </c>
      <c r="D15" t="s">
        <v>223</v>
      </c>
      <c r="E15" t="s">
        <v>290</v>
      </c>
      <c r="F15" s="78">
        <v>0</v>
      </c>
      <c r="G15" t="s">
        <v>110</v>
      </c>
      <c r="H15" s="78">
        <v>0</v>
      </c>
      <c r="I15" s="77">
        <v>651.19344027600005</v>
      </c>
      <c r="J15" s="78">
        <v>0.16950000000000001</v>
      </c>
      <c r="K15" s="78">
        <v>3.5000000000000001E-3</v>
      </c>
    </row>
    <row r="16" spans="2:60">
      <c r="B16" t="s">
        <v>786</v>
      </c>
      <c r="C16" t="s">
        <v>787</v>
      </c>
      <c r="D16" t="s">
        <v>223</v>
      </c>
      <c r="E16" t="s">
        <v>290</v>
      </c>
      <c r="F16" s="78">
        <v>0</v>
      </c>
      <c r="G16" t="s">
        <v>106</v>
      </c>
      <c r="H16" s="78">
        <v>0</v>
      </c>
      <c r="I16" s="77">
        <v>3190.7441861100001</v>
      </c>
      <c r="J16" s="78">
        <v>0.83050000000000002</v>
      </c>
      <c r="K16" s="78">
        <v>1.72E-2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223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223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359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253</v>
      </c>
      <c r="D27" s="16"/>
    </row>
    <row r="28" spans="2:23">
      <c r="B28" t="s">
        <v>254</v>
      </c>
      <c r="D28" s="16"/>
    </row>
    <row r="29" spans="2:23">
      <c r="B29" t="s">
        <v>255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42F9BF-F9E5-41A7-9547-C3AB693EE808}"/>
</file>

<file path=customXml/itemProps2.xml><?xml version="1.0" encoding="utf-8"?>
<ds:datastoreItem xmlns:ds="http://schemas.openxmlformats.org/officeDocument/2006/customXml" ds:itemID="{E68133C1-62A5-4D4B-952F-6FE9A2B78BA7}"/>
</file>

<file path=customXml/itemProps3.xml><?xml version="1.0" encoding="utf-8"?>
<ds:datastoreItem xmlns:ds="http://schemas.openxmlformats.org/officeDocument/2006/customXml" ds:itemID="{A8A9BF0A-4874-4981-991B-4378B74AA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2024-01-17T12:54:48Z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