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NEL\נכס בודד 31.03.22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</workbook>
</file>

<file path=xl/calcChain.xml><?xml version="1.0" encoding="utf-8"?>
<calcChain xmlns="http://schemas.openxmlformats.org/spreadsheetml/2006/main">
  <c r="C16" i="1" l="1"/>
  <c r="N167" i="6"/>
  <c r="N166" i="6"/>
  <c r="N165" i="6"/>
  <c r="N164" i="6"/>
  <c r="N163" i="6"/>
  <c r="N162" i="6"/>
  <c r="N161" i="6"/>
  <c r="N160" i="6"/>
  <c r="N159" i="6"/>
  <c r="N158" i="6"/>
  <c r="N157" i="6"/>
  <c r="N156" i="6"/>
  <c r="N155" i="6"/>
  <c r="N154" i="6"/>
  <c r="N153" i="6"/>
  <c r="N152" i="6"/>
  <c r="N151" i="6"/>
  <c r="N150" i="6"/>
  <c r="N149" i="6"/>
  <c r="N148" i="6"/>
  <c r="N147" i="6"/>
  <c r="N146" i="6"/>
  <c r="N145" i="6"/>
  <c r="N144" i="6"/>
  <c r="N143" i="6"/>
  <c r="N142" i="6"/>
  <c r="N141" i="6"/>
  <c r="N140" i="6"/>
  <c r="N139" i="6"/>
  <c r="N138" i="6"/>
  <c r="N137" i="6"/>
  <c r="N136" i="6"/>
  <c r="N135" i="6"/>
  <c r="N134" i="6"/>
  <c r="N133" i="6"/>
  <c r="N132" i="6"/>
  <c r="N131" i="6"/>
  <c r="N130" i="6"/>
  <c r="N129" i="6"/>
  <c r="N128" i="6"/>
  <c r="N127" i="6"/>
  <c r="N126" i="6"/>
  <c r="N125" i="6"/>
  <c r="N124" i="6"/>
  <c r="N123" i="6"/>
  <c r="N122" i="6"/>
  <c r="N121" i="6"/>
  <c r="N120" i="6"/>
  <c r="N119" i="6"/>
  <c r="N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6" i="6"/>
  <c r="N95" i="6"/>
  <c r="N94" i="6"/>
  <c r="N93" i="6"/>
  <c r="N92" i="6"/>
  <c r="N91" i="6"/>
  <c r="N90" i="6"/>
  <c r="N89" i="6"/>
  <c r="N88" i="6"/>
  <c r="N87" i="6"/>
  <c r="N86" i="6"/>
  <c r="N85" i="6"/>
  <c r="N84" i="6"/>
  <c r="N83" i="6"/>
  <c r="N82" i="6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L11" i="6"/>
  <c r="I11" i="6"/>
  <c r="L132" i="6"/>
  <c r="I132" i="6"/>
  <c r="L147" i="6"/>
  <c r="I147" i="6"/>
  <c r="L162" i="6"/>
  <c r="T16" i="5" l="1"/>
  <c r="T15" i="5"/>
  <c r="O11" i="5" l="1"/>
  <c r="O12" i="5"/>
  <c r="O13" i="5"/>
  <c r="I12" i="6" l="1"/>
  <c r="I39" i="6"/>
  <c r="I13" i="6"/>
  <c r="R16" i="5" l="1"/>
  <c r="P16" i="5" s="1"/>
  <c r="J42" i="6"/>
  <c r="J41" i="6"/>
  <c r="L42" i="6"/>
  <c r="L41" i="6"/>
  <c r="R15" i="5"/>
  <c r="P15" i="5" s="1"/>
  <c r="J32" i="6"/>
  <c r="J31" i="6"/>
  <c r="L31" i="6"/>
  <c r="L32" i="6"/>
  <c r="C42" i="1" l="1"/>
  <c r="D42" i="1"/>
  <c r="D41" i="1"/>
  <c r="D40" i="1"/>
  <c r="D37" i="1"/>
  <c r="D36" i="1"/>
  <c r="D35" i="1"/>
  <c r="D33" i="1"/>
  <c r="D32" i="1"/>
  <c r="D31" i="1"/>
  <c r="D30" i="1"/>
  <c r="D29" i="1"/>
  <c r="D28" i="1"/>
  <c r="D27" i="1"/>
  <c r="D26" i="1"/>
  <c r="D25" i="1"/>
  <c r="D24" i="1"/>
  <c r="D22" i="1"/>
  <c r="D21" i="1"/>
  <c r="D20" i="1"/>
  <c r="D19" i="1"/>
  <c r="D18" i="1"/>
  <c r="D17" i="1"/>
  <c r="D16" i="1"/>
  <c r="D15" i="1"/>
  <c r="D14" i="1"/>
  <c r="D13" i="1"/>
  <c r="D11" i="1"/>
  <c r="C11" i="1"/>
  <c r="L38" i="2"/>
  <c r="K38" i="2"/>
  <c r="L37" i="2"/>
  <c r="K37" i="2"/>
  <c r="L36" i="2"/>
  <c r="K36" i="2"/>
  <c r="L35" i="2"/>
  <c r="K35" i="2"/>
  <c r="L34" i="2"/>
  <c r="K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L17" i="2"/>
  <c r="K17" i="2"/>
  <c r="L16" i="2"/>
  <c r="K16" i="2"/>
  <c r="L15" i="2"/>
  <c r="K15" i="2"/>
  <c r="L14" i="2"/>
  <c r="K14" i="2"/>
  <c r="L13" i="2"/>
  <c r="K13" i="2"/>
  <c r="L12" i="2"/>
  <c r="K12" i="2"/>
  <c r="L11" i="2"/>
  <c r="K11" i="2"/>
  <c r="J11" i="2"/>
  <c r="J12" i="2"/>
  <c r="J13" i="2"/>
  <c r="J14" i="2"/>
  <c r="D43" i="1" l="1"/>
  <c r="O167" i="6"/>
  <c r="O165" i="6"/>
  <c r="O163" i="6"/>
  <c r="O161" i="6"/>
  <c r="O159" i="6"/>
  <c r="O157" i="6"/>
  <c r="O155" i="6"/>
  <c r="O153" i="6"/>
  <c r="O151" i="6"/>
  <c r="O149" i="6"/>
  <c r="O147" i="6"/>
  <c r="O145" i="6"/>
  <c r="O143" i="6"/>
  <c r="O141" i="6"/>
  <c r="O139" i="6"/>
  <c r="O137" i="6"/>
  <c r="O135" i="6"/>
  <c r="O133" i="6"/>
  <c r="O131" i="6"/>
  <c r="O129" i="6"/>
  <c r="O127" i="6"/>
  <c r="O125" i="6"/>
  <c r="O123" i="6"/>
  <c r="O12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85" i="6"/>
  <c r="O83" i="6"/>
  <c r="O81" i="6"/>
  <c r="O79" i="6"/>
  <c r="O77" i="6"/>
  <c r="O75" i="6"/>
  <c r="O73" i="6"/>
  <c r="O71" i="6"/>
  <c r="O69" i="6"/>
  <c r="O67" i="6"/>
  <c r="O65" i="6"/>
  <c r="O63" i="6"/>
  <c r="O61" i="6"/>
  <c r="O59" i="6"/>
  <c r="O57" i="6"/>
  <c r="O55" i="6"/>
  <c r="O53" i="6"/>
  <c r="O51" i="6"/>
  <c r="O49" i="6"/>
  <c r="O47" i="6"/>
  <c r="O45" i="6"/>
  <c r="O43" i="6"/>
  <c r="O41" i="6"/>
  <c r="O39" i="6"/>
  <c r="O37" i="6"/>
  <c r="O35" i="6"/>
  <c r="O33" i="6"/>
  <c r="O31" i="6"/>
  <c r="O29" i="6"/>
  <c r="O27" i="6"/>
  <c r="O25" i="6"/>
  <c r="O23" i="6"/>
  <c r="O21" i="6"/>
  <c r="O19" i="6"/>
  <c r="O17" i="6"/>
  <c r="O15" i="6"/>
  <c r="O13" i="6"/>
  <c r="O11" i="6"/>
  <c r="O166" i="6"/>
  <c r="O164" i="6"/>
  <c r="O162" i="6"/>
  <c r="O160" i="6"/>
  <c r="O158" i="6"/>
  <c r="O156" i="6"/>
  <c r="O150" i="6"/>
  <c r="O142" i="6"/>
  <c r="O134" i="6"/>
  <c r="O126" i="6"/>
  <c r="O118" i="6"/>
  <c r="O110" i="6"/>
  <c r="O102" i="6"/>
  <c r="O94" i="6"/>
  <c r="O86" i="6"/>
  <c r="O78" i="6"/>
  <c r="O70" i="6"/>
  <c r="O62" i="6"/>
  <c r="O54" i="6"/>
  <c r="O46" i="6"/>
  <c r="O38" i="6"/>
  <c r="O30" i="6"/>
  <c r="O22" i="6"/>
  <c r="O14" i="6"/>
  <c r="O152" i="6"/>
  <c r="O144" i="6"/>
  <c r="O136" i="6"/>
  <c r="O128" i="6"/>
  <c r="O120" i="6"/>
  <c r="O112" i="6"/>
  <c r="O104" i="6"/>
  <c r="O96" i="6"/>
  <c r="O88" i="6"/>
  <c r="O80" i="6"/>
  <c r="O72" i="6"/>
  <c r="O64" i="6"/>
  <c r="O56" i="6"/>
  <c r="O48" i="6"/>
  <c r="O40" i="6"/>
  <c r="O32" i="6"/>
  <c r="O24" i="6"/>
  <c r="O16" i="6"/>
  <c r="O154" i="6"/>
  <c r="O146" i="6"/>
  <c r="O138" i="6"/>
  <c r="O130" i="6"/>
  <c r="O122" i="6"/>
  <c r="O114" i="6"/>
  <c r="O106" i="6"/>
  <c r="O98" i="6"/>
  <c r="O90" i="6"/>
  <c r="O82" i="6"/>
  <c r="O74" i="6"/>
  <c r="O66" i="6"/>
  <c r="O58" i="6"/>
  <c r="O50" i="6"/>
  <c r="O42" i="6"/>
  <c r="O34" i="6"/>
  <c r="O26" i="6"/>
  <c r="O18" i="6"/>
  <c r="O148" i="6"/>
  <c r="O140" i="6"/>
  <c r="O132" i="6"/>
  <c r="O124" i="6"/>
  <c r="O116" i="6"/>
  <c r="O108" i="6"/>
  <c r="O100" i="6"/>
  <c r="O92" i="6"/>
  <c r="O84" i="6"/>
  <c r="O76" i="6"/>
  <c r="O68" i="6"/>
  <c r="O60" i="6"/>
  <c r="O52" i="6"/>
  <c r="O44" i="6"/>
  <c r="O36" i="6"/>
  <c r="O28" i="6"/>
  <c r="O20" i="6"/>
  <c r="O12" i="6"/>
  <c r="U16" i="5"/>
  <c r="U15" i="5"/>
  <c r="D34" i="1"/>
  <c r="D39" i="1"/>
</calcChain>
</file>

<file path=xl/sharedStrings.xml><?xml version="1.0" encoding="utf-8"?>
<sst xmlns="http://schemas.openxmlformats.org/spreadsheetml/2006/main" count="3964" uniqueCount="1013">
  <si>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</si>
  <si>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</si>
  <si>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</si>
  <si>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</si>
  <si>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</si>
  <si>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</si>
  <si>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</si>
  <si>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</si>
  <si>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</si>
  <si>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</si>
  <si>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</si>
  <si>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</si>
  <si>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</si>
  <si>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</si>
  <si>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</si>
  <si>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</si>
  <si>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</si>
  <si>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</si>
  <si>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</si>
  <si>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</si>
  <si>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</si>
  <si>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</si>
  <si>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</si>
  <si>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</si>
  <si>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</si>
  <si>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</si>
  <si>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</si>
  <si>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</si>
  <si>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</si>
  <si>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</si>
  <si>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</si>
  <si>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</si>
  <si>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</si>
  <si>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</si>
  <si>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</si>
  <si>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</si>
  <si>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</si>
  <si>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</si>
  <si>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</si>
  <si>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</si>
  <si>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</si>
  <si>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</si>
  <si>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</si>
  <si>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</si>
  <si>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</si>
  <si>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</si>
  <si>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</si>
  <si>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</si>
  <si>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</si>
  <si>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</si>
  <si>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</si>
  <si>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</si>
  <si>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</si>
  <si>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</si>
  <si>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</si>
  <si>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</si>
  <si>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</si>
  <si>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</si>
  <si>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</si>
  <si>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</si>
  <si>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</si>
  <si>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</si>
  <si>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</si>
  <si>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</si>
  <si>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</si>
  <si>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</si>
  <si>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</si>
  <si>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</si>
  <si>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</si>
  <si>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</si>
  <si>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</si>
  <si>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</si>
  <si>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</si>
  <si>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</si>
  <si>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</si>
  <si>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</si>
  <si>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</si>
  <si>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</si>
  <si>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</si>
  <si>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</si>
  <si>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</si>
  <si>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</si>
  <si>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</si>
  <si>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</si>
  <si>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</si>
  <si>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</si>
  <si>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</si>
  <si>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</si>
  <si>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</si>
  <si>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</si>
  <si>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</si>
  <si>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</si>
  <si>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</si>
  <si>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</si>
  <si>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</si>
  <si>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</si>
  <si>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</si>
  <si>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</si>
  <si>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</si>
  <si>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</si>
  <si>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</si>
  <si>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</si>
  <si>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</si>
  <si>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</si>
  <si>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</si>
  <si>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</si>
  <si>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</si>
  <si>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</si>
  <si>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</si>
  <si>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</si>
  <si>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</si>
  <si>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</si>
  <si>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</si>
  <si>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</si>
  <si>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</si>
  <si>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</si>
  <si>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</si>
  <si>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</si>
  <si>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</si>
  <si>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</si>
  <si>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</si>
  <si>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</si>
  <si>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</si>
  <si>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</si>
  <si>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</si>
  <si>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</si>
  <si>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</si>
  <si>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</si>
  <si>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</si>
  <si>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</si>
  <si>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</si>
  <si>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</si>
  <si>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</si>
  <si>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</si>
  <si>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</si>
  <si>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</si>
  <si>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</si>
  <si>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</si>
  <si>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</si>
  <si>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</si>
  <si>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</si>
  <si>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</si>
  <si>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</si>
  <si>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</si>
  <si>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</si>
  <si>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</si>
  <si>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</si>
  <si>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</si>
  <si>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</si>
  <si>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</si>
  <si>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</si>
  <si>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</si>
  <si>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</si>
  <si>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</si>
  <si>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</si>
  <si>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</si>
  <si>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</si>
  <si>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</si>
  <si>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</si>
  <si>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</si>
  <si>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</si>
  <si>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</si>
  <si>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</si>
  <si>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</si>
  <si>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</si>
  <si>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</si>
  <si>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</si>
  <si>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</si>
  <si>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</si>
  <si>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</si>
  <si>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</si>
  <si>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</si>
  <si>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</si>
  <si>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</si>
  <si>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</si>
  <si>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</si>
  <si>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</si>
  <si>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</si>
  <si>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</si>
  <si>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</si>
  <si>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</si>
  <si>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</si>
  <si>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</si>
  <si>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</si>
  <si>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</si>
  <si>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</si>
  <si>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</si>
  <si>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</si>
  <si>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</si>
  <si>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</si>
  <si>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</si>
  <si>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</si>
  <si>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</si>
  <si>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</si>
  <si>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</si>
  <si>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</si>
  <si>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</si>
  <si>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</si>
  <si>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מור מניות</t>
  </si>
  <si>
    <t>בהתאם לשיטה שיושמה בדוח הכספי *</t>
  </si>
  <si>
    <t>פרנק שווצרי</t>
  </si>
  <si>
    <t>כתר דני</t>
  </si>
  <si>
    <t>דולר הונג קונג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</si>
  <si>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</si>
  <si>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</si>
  <si>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</si>
  <si>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</si>
  <si>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</si>
  <si>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ilAAA</t>
  </si>
  <si>
    <t>S&amp;P מעלות</t>
  </si>
  <si>
    <t>עו'ש(לקבל)- בנק מזרחי</t>
  </si>
  <si>
    <t>סה"כ יתרת מזומנים ועו"ש נקובים במט"ח</t>
  </si>
  <si>
    <t>אירו-100- בנק מזרחי</t>
  </si>
  <si>
    <t>100- 20- בנק מזרחי</t>
  </si>
  <si>
    <t>דולר -20001- בנק מזרחי</t>
  </si>
  <si>
    <t>20001- 20- בנק מזרחי</t>
  </si>
  <si>
    <t>דולר הונג קונג-353- בנק מזרחי</t>
  </si>
  <si>
    <t>353- 20- בנק מזרחי</t>
  </si>
  <si>
    <t>דולר סינגפורי-345- בנק מזרחי</t>
  </si>
  <si>
    <t>345- 20- בנק מזרחי</t>
  </si>
  <si>
    <t>כתר דני - 78- בנק מזרחי</t>
  </si>
  <si>
    <t>78- 20- בנק מזרחי</t>
  </si>
  <si>
    <t>לי"ש - 70002- בנק מזרחי</t>
  </si>
  <si>
    <t>70002- 20- בנק מזרחי</t>
  </si>
  <si>
    <t>פרנק שוויצרי-35- בנק מזרחי</t>
  </si>
  <si>
    <t>35- 20- בנק מזרחי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</si>
  <si>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</si>
  <si>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</si>
  <si>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</si>
  <si>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</si>
  <si>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</si>
  <si>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</si>
  <si>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</si>
  <si>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</si>
  <si>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</si>
  <si>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</si>
  <si>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</si>
  <si>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</si>
  <si>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</si>
  <si>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סה"כ שחר</t>
  </si>
  <si>
    <t>ממשל שקלי 0226</t>
  </si>
  <si>
    <t>1174697</t>
  </si>
  <si>
    <t>RF</t>
  </si>
  <si>
    <t>04/01/22</t>
  </si>
  <si>
    <t>ממשל שקלי 1024- האוצר - ממשלתית שקלית</t>
  </si>
  <si>
    <t>1175777</t>
  </si>
  <si>
    <t>16/01/22</t>
  </si>
  <si>
    <t>ממשל שקלית 1123- האוצר - ממשלתית שקלית</t>
  </si>
  <si>
    <t>1155068</t>
  </si>
  <si>
    <t>19/09/21</t>
  </si>
  <si>
    <t>ממשלתי 0324- האוצר - ממשלתית שקלית</t>
  </si>
  <si>
    <t>1130848</t>
  </si>
  <si>
    <t>26/10/21</t>
  </si>
  <si>
    <t>ממשלתי 0825- האוצר - ממשלתית שקלית</t>
  </si>
  <si>
    <t>1135557</t>
  </si>
  <si>
    <t>09/01/22</t>
  </si>
  <si>
    <t>ממשלתי שקלי 723</t>
  </si>
  <si>
    <t>1167105</t>
  </si>
  <si>
    <t>14/10/21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</si>
  <si>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</si>
  <si>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</si>
  <si>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</si>
  <si>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</si>
  <si>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</si>
  <si>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</si>
  <si>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</si>
  <si>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</si>
  <si>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</si>
  <si>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</si>
  <si>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</si>
  <si>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</si>
  <si>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 אגח 59- מזרחי טפחות הנפק</t>
  </si>
  <si>
    <t>2310449</t>
  </si>
  <si>
    <t>520032046</t>
  </si>
  <si>
    <t>בנקים</t>
  </si>
  <si>
    <t>Aaa.il</t>
  </si>
  <si>
    <t>15/06/21</t>
  </si>
  <si>
    <t>34250659</t>
  </si>
  <si>
    <t>נדלן מניב בחו"ל</t>
  </si>
  <si>
    <t>ilAA-</t>
  </si>
  <si>
    <t>10/03/22</t>
  </si>
  <si>
    <t>בראק אן.וי אג"ח 2- בראק אן וי</t>
  </si>
  <si>
    <t>A3.il</t>
  </si>
  <si>
    <t>520033309</t>
  </si>
  <si>
    <t>בנייה</t>
  </si>
  <si>
    <t>ilBBB+</t>
  </si>
  <si>
    <t>19/10/21</t>
  </si>
  <si>
    <t>חג'ג' אג9- חג'ג' נדלן</t>
  </si>
  <si>
    <t>8230252</t>
  </si>
  <si>
    <t>דיסקונט מנפיקים אג"ח יג</t>
  </si>
  <si>
    <t>7480155</t>
  </si>
  <si>
    <t>520029935</t>
  </si>
  <si>
    <t>07/09/20</t>
  </si>
  <si>
    <t>לאומי   אגח 178- לאומי</t>
  </si>
  <si>
    <t>6040323</t>
  </si>
  <si>
    <t>520018078</t>
  </si>
  <si>
    <t>22/12/21</t>
  </si>
  <si>
    <t>לאומי אג"ח 180- לאומי</t>
  </si>
  <si>
    <t>6040422</t>
  </si>
  <si>
    <t>מז טפ הנפ אגח 60- מזרחי טפחות הנפק</t>
  </si>
  <si>
    <t>2310456</t>
  </si>
  <si>
    <t>12/12/21</t>
  </si>
  <si>
    <t>מזרחי  טפ הנפק   40</t>
  </si>
  <si>
    <t>2310167</t>
  </si>
  <si>
    <t>30/12/21</t>
  </si>
  <si>
    <t>מזרחי הנפקות אג"ח   41- מזרחי טפחות הנפק</t>
  </si>
  <si>
    <t>2310175</t>
  </si>
  <si>
    <t>22/04/21</t>
  </si>
  <si>
    <t>דיסקונט הת11- דיסקונט</t>
  </si>
  <si>
    <t>6910137</t>
  </si>
  <si>
    <t>520007030</t>
  </si>
  <si>
    <t>ilAA+</t>
  </si>
  <si>
    <t>31/12/20</t>
  </si>
  <si>
    <t>חשמל     אגח 26- חשמל</t>
  </si>
  <si>
    <t>6000202</t>
  </si>
  <si>
    <t>520000472</t>
  </si>
  <si>
    <t>אנרגיה</t>
  </si>
  <si>
    <t>פועלים הנפקות הת 16- פועלים הנפקות</t>
  </si>
  <si>
    <t>1940550</t>
  </si>
  <si>
    <t>520032640</t>
  </si>
  <si>
    <t>תעשיה אוירית אג"ח 4</t>
  </si>
  <si>
    <t>1133131</t>
  </si>
  <si>
    <t>520027194</t>
  </si>
  <si>
    <t>ביטחוניות</t>
  </si>
  <si>
    <t>23/01/20</t>
  </si>
  <si>
    <t>אלביט מע' אגח ב- אלביט מערכות</t>
  </si>
  <si>
    <t>1178235</t>
  </si>
  <si>
    <t>520043027</t>
  </si>
  <si>
    <t>ilAA</t>
  </si>
  <si>
    <t>וילאר אגח 7- וילאר</t>
  </si>
  <si>
    <t>4160149</t>
  </si>
  <si>
    <t>520038910</t>
  </si>
  <si>
    <t>נדלן מניב בישראל</t>
  </si>
  <si>
    <t>10/12/20</t>
  </si>
  <si>
    <t>כיל       אגח ה</t>
  </si>
  <si>
    <t>2810299</t>
  </si>
  <si>
    <t>520027830</t>
  </si>
  <si>
    <t>כימיה, גומי ופלסטיק</t>
  </si>
  <si>
    <t>פורמולה אג"ח 1- פורמולה מערכות</t>
  </si>
  <si>
    <t>2560142</t>
  </si>
  <si>
    <t>520036690</t>
  </si>
  <si>
    <t>שרותי מידע</t>
  </si>
  <si>
    <t>20/01/21</t>
  </si>
  <si>
    <t>אנרג'יקס אג ב</t>
  </si>
  <si>
    <t>1168483</t>
  </si>
  <si>
    <t>513901371</t>
  </si>
  <si>
    <t>אנרגיה מתחדשת</t>
  </si>
  <si>
    <t>ilA</t>
  </si>
  <si>
    <t>פתאל החזק  אג 1</t>
  </si>
  <si>
    <t>1169721</t>
  </si>
  <si>
    <t>512607888</t>
  </si>
  <si>
    <t>מלונאות ותיירות</t>
  </si>
  <si>
    <t>12/11/20</t>
  </si>
  <si>
    <t>דיסק השק  אגח י- דיסקונט השקעות</t>
  </si>
  <si>
    <t>6390348</t>
  </si>
  <si>
    <t>520023896</t>
  </si>
  <si>
    <t>השקעה ואחזקות</t>
  </si>
  <si>
    <t>ilBBB</t>
  </si>
  <si>
    <t>30/09/20</t>
  </si>
  <si>
    <t>חנן מור אגח י- חנן מור</t>
  </si>
  <si>
    <t>1165299</t>
  </si>
  <si>
    <t>513605519</t>
  </si>
  <si>
    <t>לא מדורג</t>
  </si>
  <si>
    <t>25/02/20</t>
  </si>
  <si>
    <t>חברה לישראל אג"ח 11</t>
  </si>
  <si>
    <t>5760244</t>
  </si>
  <si>
    <t>520028010</t>
  </si>
  <si>
    <t>07/05/20</t>
  </si>
  <si>
    <t>סה"כ אחר</t>
  </si>
  <si>
    <t>TEVA 4.375 09/05/2030- טבע</t>
  </si>
  <si>
    <t>XS2406607171</t>
  </si>
  <si>
    <t>בלומברג</t>
  </si>
  <si>
    <t>520013954</t>
  </si>
  <si>
    <t>Pharma &amp; Biotechnology</t>
  </si>
  <si>
    <t>BB-</t>
  </si>
  <si>
    <t>S&amp;P</t>
  </si>
  <si>
    <t>02/11/21</t>
  </si>
  <si>
    <t>סה"כ תל אביב 35</t>
  </si>
  <si>
    <t>אורמת טכנו- אורמת טכנו</t>
  </si>
  <si>
    <t>1134402</t>
  </si>
  <si>
    <t>880326081</t>
  </si>
  <si>
    <t>פניקס    1- הפניקס</t>
  </si>
  <si>
    <t>767012</t>
  </si>
  <si>
    <t>520017450</t>
  </si>
  <si>
    <t>ביטוח</t>
  </si>
  <si>
    <t>הראל     1- הראל השקעות</t>
  </si>
  <si>
    <t>585018</t>
  </si>
  <si>
    <t>520033986</t>
  </si>
  <si>
    <t>אלביט מערכות- אלביט מערכות</t>
  </si>
  <si>
    <t>1081124</t>
  </si>
  <si>
    <t>שיכון ובינוי- שיכון ובינוי</t>
  </si>
  <si>
    <t>1081942</t>
  </si>
  <si>
    <t>520036104</t>
  </si>
  <si>
    <t>בינלאומי 5- בינלאומי</t>
  </si>
  <si>
    <t>593038</t>
  </si>
  <si>
    <t>520029083</t>
  </si>
  <si>
    <t>דיסקונט- דיסקונט</t>
  </si>
  <si>
    <t>691212</t>
  </si>
  <si>
    <t>לאומי- לאומי</t>
  </si>
  <si>
    <t>604611</t>
  </si>
  <si>
    <t>מזרחי- מזרחי טפחות</t>
  </si>
  <si>
    <t>695437</t>
  </si>
  <si>
    <t>520000522</t>
  </si>
  <si>
    <t>פועלים- פועלים</t>
  </si>
  <si>
    <t>662577</t>
  </si>
  <si>
    <t>520000118</t>
  </si>
  <si>
    <t>חברה לישראל- חברה לישראל</t>
  </si>
  <si>
    <t>576017</t>
  </si>
  <si>
    <t>קנון- קנון הולדינגס</t>
  </si>
  <si>
    <t>1134139</t>
  </si>
  <si>
    <t>1635</t>
  </si>
  <si>
    <t>איי.סי.אל- איי.סי.אל</t>
  </si>
  <si>
    <t>281014</t>
  </si>
  <si>
    <t>טאואר- טאואר</t>
  </si>
  <si>
    <t>1082379</t>
  </si>
  <si>
    <t>520041997</t>
  </si>
  <si>
    <t>מוליכים למחצה</t>
  </si>
  <si>
    <t>נובה- נובה</t>
  </si>
  <si>
    <t>1084557</t>
  </si>
  <si>
    <t>511812463</t>
  </si>
  <si>
    <t>אירפורט סיטי- איירפורט סיטי</t>
  </si>
  <si>
    <t>1095835</t>
  </si>
  <si>
    <t>511659401</t>
  </si>
  <si>
    <t>אלוני חץ- אלוני חץ</t>
  </si>
  <si>
    <t>390013</t>
  </si>
  <si>
    <t>520038506</t>
  </si>
  <si>
    <t>אמות- אמות</t>
  </si>
  <si>
    <t>520026683</t>
  </si>
  <si>
    <t>ביג- ביג</t>
  </si>
  <si>
    <t>1097260</t>
  </si>
  <si>
    <t>513623314</t>
  </si>
  <si>
    <t>מבני תעשיה- מבנה נדל"ן</t>
  </si>
  <si>
    <t>226019</t>
  </si>
  <si>
    <t>520024126</t>
  </si>
  <si>
    <t>מליסרון- מליסרון</t>
  </si>
  <si>
    <t>323014</t>
  </si>
  <si>
    <t>520037789</t>
  </si>
  <si>
    <t>עזריאלי קבוצה- קבוצת עזריאלי</t>
  </si>
  <si>
    <t>1119478</t>
  </si>
  <si>
    <t>510960719</t>
  </si>
  <si>
    <t>נייס- נייס</t>
  </si>
  <si>
    <t>273011</t>
  </si>
  <si>
    <t>520036872</t>
  </si>
  <si>
    <t>בזק- בזק</t>
  </si>
  <si>
    <t>230011</t>
  </si>
  <si>
    <t>520031931</t>
  </si>
  <si>
    <t>סה"כ תל אביב 90</t>
  </si>
  <si>
    <t>אנלייט אנרגיה- אנלייט אנרגיה</t>
  </si>
  <si>
    <t>720011</t>
  </si>
  <si>
    <t>520041146</t>
  </si>
  <si>
    <t>נופר אנרג'י- נופר אנרג'י</t>
  </si>
  <si>
    <t>514599943</t>
  </si>
  <si>
    <t>מימון ישיר- מימון ישיר קב</t>
  </si>
  <si>
    <t>1168186</t>
  </si>
  <si>
    <t>513893123</t>
  </si>
  <si>
    <t>אשראי חוץ בנקאי</t>
  </si>
  <si>
    <t>כלל ביטוח- כלל עסקי ביטוח</t>
  </si>
  <si>
    <t>224014</t>
  </si>
  <si>
    <t>520036120</t>
  </si>
  <si>
    <t>חג'ג' נדל"ן- חג'ג' נדלן</t>
  </si>
  <si>
    <t>823013</t>
  </si>
  <si>
    <t>ישראל קנדה- ישראל קנדה</t>
  </si>
  <si>
    <t>434019</t>
  </si>
  <si>
    <t>520039298</t>
  </si>
  <si>
    <t>פולירם- פולירם</t>
  </si>
  <si>
    <t>1170216</t>
  </si>
  <si>
    <t>515251593</t>
  </si>
  <si>
    <t>קמטק- קמטק</t>
  </si>
  <si>
    <t>1095264</t>
  </si>
  <si>
    <t>511235434</t>
  </si>
  <si>
    <t>נטו מלינדה 1- נטו מלינדה</t>
  </si>
  <si>
    <t>1105097</t>
  </si>
  <si>
    <t>511725459</t>
  </si>
  <si>
    <t>מסחר</t>
  </si>
  <si>
    <t>תדיראן הולדינגס- תדיראן הולדינגס</t>
  </si>
  <si>
    <t>258012</t>
  </si>
  <si>
    <t>520036732</t>
  </si>
  <si>
    <t>אינרום- אינרום בניה</t>
  </si>
  <si>
    <t>1132356</t>
  </si>
  <si>
    <t>515001659</t>
  </si>
  <si>
    <t>מתכת ומוצרי בניה</t>
  </si>
  <si>
    <t>ארגו פרופרטיז- ארגו פרופרטיז</t>
  </si>
  <si>
    <t>1175371</t>
  </si>
  <si>
    <t>70252750</t>
  </si>
  <si>
    <t>אייאיאס תעש- אייאיאס</t>
  </si>
  <si>
    <t>431015</t>
  </si>
  <si>
    <t>520039132</t>
  </si>
  <si>
    <t>ריט 1- ריט1</t>
  </si>
  <si>
    <t>1098920</t>
  </si>
  <si>
    <t>513821488</t>
  </si>
  <si>
    <t>נייר חדרה- נייר חדרה</t>
  </si>
  <si>
    <t>632018</t>
  </si>
  <si>
    <t>520018383</t>
  </si>
  <si>
    <t>עץ, נייר ודפוס</t>
  </si>
  <si>
    <t>אלקטריאון- אלקטריאון וירלס</t>
  </si>
  <si>
    <t>368019</t>
  </si>
  <si>
    <t>520038126</t>
  </si>
  <si>
    <t>ורידיס- ורידיס</t>
  </si>
  <si>
    <t>1176387</t>
  </si>
  <si>
    <t>515935807</t>
  </si>
  <si>
    <t>אלקטרה צריכה- אלקטרה צריכה</t>
  </si>
  <si>
    <t>5010129</t>
  </si>
  <si>
    <t>520039967</t>
  </si>
  <si>
    <t>רשתות שיווק</t>
  </si>
  <si>
    <t>טרמינל איקס- טרמינל איקס</t>
  </si>
  <si>
    <t>1178714</t>
  </si>
  <si>
    <t>515722536</t>
  </si>
  <si>
    <t>יוחננוף- מ.יוחננוף ובניו (1988)</t>
  </si>
  <si>
    <t>1161264</t>
  </si>
  <si>
    <t>511344186</t>
  </si>
  <si>
    <t>פוקס- פוקס</t>
  </si>
  <si>
    <t>1087022</t>
  </si>
  <si>
    <t>512157603</t>
  </si>
  <si>
    <t>ריטיילורס- ריטיילורס</t>
  </si>
  <si>
    <t>1175488</t>
  </si>
  <si>
    <t>514211457</t>
  </si>
  <si>
    <t>וואן תוכנה- וואן טכנולוגיות תוכנה</t>
  </si>
  <si>
    <t>161018</t>
  </si>
  <si>
    <t>520034695</t>
  </si>
  <si>
    <t>דנאל כא- דנאל כא</t>
  </si>
  <si>
    <t>314013</t>
  </si>
  <si>
    <t>520037565</t>
  </si>
  <si>
    <t>שרותים</t>
  </si>
  <si>
    <t>אלטשולר שחם גמל- אלטשולר שחם גמל ופנסיה</t>
  </si>
  <si>
    <t>1159037</t>
  </si>
  <si>
    <t>513173393</t>
  </si>
  <si>
    <t>שרותים פיננסים</t>
  </si>
  <si>
    <t>סלקום- סלקום</t>
  </si>
  <si>
    <t>1101534</t>
  </si>
  <si>
    <t>511930125</t>
  </si>
  <si>
    <t>פרטנר- פרטנר</t>
  </si>
  <si>
    <t>1083484</t>
  </si>
  <si>
    <t>520044314</t>
  </si>
  <si>
    <t>סה"כ מניות היתר</t>
  </si>
  <si>
    <t>אקוואריוס מנועים- אקוואריוס</t>
  </si>
  <si>
    <t>1170240</t>
  </si>
  <si>
    <t>515114429</t>
  </si>
  <si>
    <t>אלקטרוניקה ואופטיקה</t>
  </si>
  <si>
    <t>ארד- ארד</t>
  </si>
  <si>
    <t>1091651</t>
  </si>
  <si>
    <t>510007800</t>
  </si>
  <si>
    <t>בליץ- בליץ</t>
  </si>
  <si>
    <t>424010</t>
  </si>
  <si>
    <t>520038779</t>
  </si>
  <si>
    <t>נור- נור אינק אינוביישנס</t>
  </si>
  <si>
    <t>1175728</t>
  </si>
  <si>
    <t>515926475</t>
  </si>
  <si>
    <t>נקסט ויז'ן- נקסט ויז'ן</t>
  </si>
  <si>
    <t>1176593</t>
  </si>
  <si>
    <t>514259019</t>
  </si>
  <si>
    <t>סונוביה- סונוביה</t>
  </si>
  <si>
    <t>1170539</t>
  </si>
  <si>
    <t>514997741</t>
  </si>
  <si>
    <t>ג'נריישן קפיטל- ג'נריישן קפיטל</t>
  </si>
  <si>
    <t>1156926</t>
  </si>
  <si>
    <t>515846558</t>
  </si>
  <si>
    <t>מכלול מימון- מכלול מימון</t>
  </si>
  <si>
    <t>1179753</t>
  </si>
  <si>
    <t>515763845</t>
  </si>
  <si>
    <t>מלרן- מלרן פרוייקטים</t>
  </si>
  <si>
    <t>1170950</t>
  </si>
  <si>
    <t>514097591</t>
  </si>
  <si>
    <t>ליברה- ליברה</t>
  </si>
  <si>
    <t>1176981</t>
  </si>
  <si>
    <t>515761625</t>
  </si>
  <si>
    <t>אימאג'סט- אימאג'סט אינטרנשיונל</t>
  </si>
  <si>
    <t>1183813</t>
  </si>
  <si>
    <t>512737560</t>
  </si>
  <si>
    <t>אקרו- אקרו קבוצה</t>
  </si>
  <si>
    <t>1184902</t>
  </si>
  <si>
    <t>511996803</t>
  </si>
  <si>
    <t>חג'ג' אירופה- חג'ג' אירופה</t>
  </si>
  <si>
    <t>1143635</t>
  </si>
  <si>
    <t>515682292</t>
  </si>
  <si>
    <t>דורי הנדסה- קבוצת עמוס לוזון</t>
  </si>
  <si>
    <t>473017</t>
  </si>
  <si>
    <t>520039660</t>
  </si>
  <si>
    <t>איי ספאק 1- איי ספאק</t>
  </si>
  <si>
    <t>1179589</t>
  </si>
  <si>
    <t>516247772</t>
  </si>
  <si>
    <t>אלומה תשתיות- אלומה תשתיות</t>
  </si>
  <si>
    <t>1181643</t>
  </si>
  <si>
    <t>516214871</t>
  </si>
  <si>
    <t>ביג-טק 50- ביג טק 50 מו"פ</t>
  </si>
  <si>
    <t>1172295</t>
  </si>
  <si>
    <t>540295417</t>
  </si>
  <si>
    <t>השקעות בהיי טק</t>
  </si>
  <si>
    <t>יוניקורן טכנולוגיות - יוניקורן טכנו</t>
  </si>
  <si>
    <t>1168657</t>
  </si>
  <si>
    <t>540294428</t>
  </si>
  <si>
    <t>מנרה יהש- מנרה ונצ'רס</t>
  </si>
  <si>
    <t>1178474</t>
  </si>
  <si>
    <t>540304045</t>
  </si>
  <si>
    <t>אלמדה יהש- אלמדה ונצ'רס</t>
  </si>
  <si>
    <t>1168962</t>
  </si>
  <si>
    <t>540296795</t>
  </si>
  <si>
    <t>השקעות במדעי החיים</t>
  </si>
  <si>
    <t>סנו- סנו</t>
  </si>
  <si>
    <t>813014</t>
  </si>
  <si>
    <t>520032988</t>
  </si>
  <si>
    <t>אפיטומי מדיקל- אפיטומי</t>
  </si>
  <si>
    <t>1182591</t>
  </si>
  <si>
    <t>513721803</t>
  </si>
  <si>
    <t>מכשור רפואי</t>
  </si>
  <si>
    <t>אריקה כרמל- אריקה כרמל</t>
  </si>
  <si>
    <t>1178912</t>
  </si>
  <si>
    <t>514034123</t>
  </si>
  <si>
    <t>יומן אקסטנשנס- יומן אקסטנשנס</t>
  </si>
  <si>
    <t>1170000</t>
  </si>
  <si>
    <t>514707736</t>
  </si>
  <si>
    <t>בכורי שדה- בכורי שדה</t>
  </si>
  <si>
    <t>1172618</t>
  </si>
  <si>
    <t>512402538</t>
  </si>
  <si>
    <t>גלוברנדס- גלוברנדס גרופ</t>
  </si>
  <si>
    <t>1147487</t>
  </si>
  <si>
    <t>515809499</t>
  </si>
  <si>
    <t>סקופ- סקופ</t>
  </si>
  <si>
    <t>288019</t>
  </si>
  <si>
    <t>520037425</t>
  </si>
  <si>
    <t>פרימוטק- פרימוטק</t>
  </si>
  <si>
    <t>1175496</t>
  </si>
  <si>
    <t>516292992</t>
  </si>
  <si>
    <t>חמת- חמת</t>
  </si>
  <si>
    <t>384016</t>
  </si>
  <si>
    <t>520038530</t>
  </si>
  <si>
    <t>בית שמש- מנועי בית שמש</t>
  </si>
  <si>
    <t>1081561</t>
  </si>
  <si>
    <t>520043480</t>
  </si>
  <si>
    <t>אפריקה נכסים- אפי נכסים</t>
  </si>
  <si>
    <t>1091354</t>
  </si>
  <si>
    <t>510560188</t>
  </si>
  <si>
    <t>בית בכפר- בית בכפר</t>
  </si>
  <si>
    <t>1183656</t>
  </si>
  <si>
    <t>511605719</t>
  </si>
  <si>
    <t>מגוריט- מגוריט</t>
  </si>
  <si>
    <t>1139195</t>
  </si>
  <si>
    <t>515434074</t>
  </si>
  <si>
    <t>רני צים- רני צים</t>
  </si>
  <si>
    <t>1143619</t>
  </si>
  <si>
    <t>514353671</t>
  </si>
  <si>
    <t>טופ גאם- טופ גאם</t>
  </si>
  <si>
    <t>1179142</t>
  </si>
  <si>
    <t>פודטק</t>
  </si>
  <si>
    <t>סבוריט- סבוריט</t>
  </si>
  <si>
    <t>1169978</t>
  </si>
  <si>
    <t>515933950</t>
  </si>
  <si>
    <t>אוגווינד- אוגווינד</t>
  </si>
  <si>
    <t>1105907</t>
  </si>
  <si>
    <t>513961334</t>
  </si>
  <si>
    <t>אפולו פאוור- אפולו פאוור</t>
  </si>
  <si>
    <t>1082114</t>
  </si>
  <si>
    <t>520043928</t>
  </si>
  <si>
    <t>ג'נסל- ג'נסל</t>
  </si>
  <si>
    <t>1169689</t>
  </si>
  <si>
    <t>514579887</t>
  </si>
  <si>
    <t>צ'קראטק- צ'קראטק</t>
  </si>
  <si>
    <t>1174184</t>
  </si>
  <si>
    <t>514881564</t>
  </si>
  <si>
    <t>הייקון מערכות- הייקון מערכות</t>
  </si>
  <si>
    <t>1169945</t>
  </si>
  <si>
    <t>514347160</t>
  </si>
  <si>
    <t>רובוטיקה ותלת מימד</t>
  </si>
  <si>
    <t>מאסיבית- מאסיבית</t>
  </si>
  <si>
    <t>1172972</t>
  </si>
  <si>
    <t>514919810</t>
  </si>
  <si>
    <t>שלוש 3 דיאם- שלוש 3 דיאם</t>
  </si>
  <si>
    <t>1177518</t>
  </si>
  <si>
    <t>515512580</t>
  </si>
  <si>
    <t>אייס קמעונאות- אייס קפיטל קמעונאות</t>
  </si>
  <si>
    <t>1171669</t>
  </si>
  <si>
    <t>515546224</t>
  </si>
  <si>
    <t>איאלדי (ALD) - האב- האב אבטחת מידע</t>
  </si>
  <si>
    <t>1084003</t>
  </si>
  <si>
    <t>511029373</t>
  </si>
  <si>
    <t>אוריין- אוריין</t>
  </si>
  <si>
    <t>1103506</t>
  </si>
  <si>
    <t>511068256</t>
  </si>
  <si>
    <t>אי.טי.ג'י.איי- אי.טי.ג'י.איי</t>
  </si>
  <si>
    <t>1176114</t>
  </si>
  <si>
    <t>513764399</t>
  </si>
  <si>
    <t>הולמס פלייס- הולמס פלייס</t>
  </si>
  <si>
    <t>1142587</t>
  </si>
  <si>
    <t>512466723</t>
  </si>
  <si>
    <t>שגריר- שגריר רכב</t>
  </si>
  <si>
    <t>1138379</t>
  </si>
  <si>
    <t>515158665</t>
  </si>
  <si>
    <t>מגדלור- מגדלור</t>
  </si>
  <si>
    <t>1182567</t>
  </si>
  <si>
    <t>515514263</t>
  </si>
  <si>
    <t>אידומו- אידומו</t>
  </si>
  <si>
    <t>1176346</t>
  </si>
  <si>
    <t>513973727</t>
  </si>
  <si>
    <t>איידנטי- איידנטי הלת'קייר</t>
  </si>
  <si>
    <t>1177450</t>
  </si>
  <si>
    <t>515679405</t>
  </si>
  <si>
    <t>גרופ 107- גרופ 107</t>
  </si>
  <si>
    <t>1180181</t>
  </si>
  <si>
    <t>516199445</t>
  </si>
  <si>
    <t>טופ מערכות- טופ מערכות</t>
  </si>
  <si>
    <t>1083377</t>
  </si>
  <si>
    <t>520044231</t>
  </si>
  <si>
    <t>טראקנט- טראקנט אנטרפרייז</t>
  </si>
  <si>
    <t>1174093</t>
  </si>
  <si>
    <t>515446474</t>
  </si>
  <si>
    <t>יוזרוואי- יוזרוואי</t>
  </si>
  <si>
    <t>1183748</t>
  </si>
  <si>
    <t>516218989</t>
  </si>
  <si>
    <t>פוםוום- פוםוום</t>
  </si>
  <si>
    <t>1173434</t>
  </si>
  <si>
    <t>515236735</t>
  </si>
  <si>
    <t>פיימנט- פיימנט</t>
  </si>
  <si>
    <t>1180876</t>
  </si>
  <si>
    <t>515166544</t>
  </si>
  <si>
    <t>קוויקליזארד- קוויקליזארד</t>
  </si>
  <si>
    <t>1172840</t>
  </si>
  <si>
    <t>514439785</t>
  </si>
  <si>
    <t>קונטיניואל- קונטיניואל</t>
  </si>
  <si>
    <t>1182260</t>
  </si>
  <si>
    <t>514949973</t>
  </si>
  <si>
    <t>שמיים- שמיים אימפרוב</t>
  </si>
  <si>
    <t>1176239</t>
  </si>
  <si>
    <t>515181014</t>
  </si>
  <si>
    <t>סה"כ call 001 אופציות</t>
  </si>
  <si>
    <t>Rada Electronic Industries</t>
  </si>
  <si>
    <t>IL0010826506</t>
  </si>
  <si>
    <t>NASDAQ</t>
  </si>
  <si>
    <t>5204</t>
  </si>
  <si>
    <t>AEROSPACE &amp; DEFENSE</t>
  </si>
  <si>
    <t>G WILLI FOOD INTERNATIONAL</t>
  </si>
  <si>
    <t>IL0010828585</t>
  </si>
  <si>
    <t>520043209</t>
  </si>
  <si>
    <t>Food &amp; Staples Retailing</t>
  </si>
  <si>
    <t>MITC US- MEATECH</t>
  </si>
  <si>
    <t>US5834351026</t>
  </si>
  <si>
    <t>520041955</t>
  </si>
  <si>
    <t>Food Beverage &amp; Tobacco</t>
  </si>
  <si>
    <t>S H L Telemedicine Ltd</t>
  </si>
  <si>
    <t>IL0010855885</t>
  </si>
  <si>
    <t>5261</t>
  </si>
  <si>
    <t>Health Care Equip &amp; Services</t>
  </si>
  <si>
    <t>KORNIT DIGITAL-KRNT</t>
  </si>
  <si>
    <t>IL0011216723</t>
  </si>
  <si>
    <t>NYSE</t>
  </si>
  <si>
    <t>1564</t>
  </si>
  <si>
    <t>INDUSTRIAL</t>
  </si>
  <si>
    <t>ZIM INTEGRATED- ZIM</t>
  </si>
  <si>
    <t>IL0065100930</t>
  </si>
  <si>
    <t>TARO PHARMACEUTICAL INDUS</t>
  </si>
  <si>
    <t>IL0010827181</t>
  </si>
  <si>
    <t>5188</t>
  </si>
  <si>
    <t>Protalix Biotherapeutics Inc</t>
  </si>
  <si>
    <t>US74365A3095</t>
  </si>
  <si>
    <t>1554</t>
  </si>
  <si>
    <t>PALO ALTO NETWO</t>
  </si>
  <si>
    <t>US6974351057</t>
  </si>
  <si>
    <t>4723</t>
  </si>
  <si>
    <t>Software &amp; Services</t>
  </si>
  <si>
    <t>SimilarWeb- SimilarWeb</t>
  </si>
  <si>
    <t>IL0011751653</t>
  </si>
  <si>
    <t>5283</t>
  </si>
  <si>
    <t>SCOUTCAM- SCOUTCAM</t>
  </si>
  <si>
    <t>US81063V2043</t>
  </si>
  <si>
    <t>5287</t>
  </si>
  <si>
    <t>Technology Hardware &amp; Equip</t>
  </si>
  <si>
    <t>SOLAREDGE</t>
  </si>
  <si>
    <t>US83417M1045</t>
  </si>
  <si>
    <t>4744</t>
  </si>
  <si>
    <t>GILAT SATELLITE</t>
  </si>
  <si>
    <t>IL0010825102</t>
  </si>
  <si>
    <t>520038936</t>
  </si>
  <si>
    <t>POOL CORP- Pool Corp</t>
  </si>
  <si>
    <t>US73278L1052</t>
  </si>
  <si>
    <t>5272</t>
  </si>
  <si>
    <t>Consumer Durables &amp; Apparel</t>
  </si>
  <si>
    <t>SUNRUN INC</t>
  </si>
  <si>
    <t>US86771W1053</t>
  </si>
  <si>
    <t>Energy</t>
  </si>
  <si>
    <t>NEOEN FP</t>
  </si>
  <si>
    <t>FR0011675362</t>
  </si>
  <si>
    <t>5175</t>
  </si>
  <si>
    <t>ORSTED A/S</t>
  </si>
  <si>
    <t>DK0060094928</t>
  </si>
  <si>
    <t>5232</t>
  </si>
  <si>
    <t>RWE GR</t>
  </si>
  <si>
    <t>DE0007037129</t>
  </si>
  <si>
    <t>5242</t>
  </si>
  <si>
    <t>RWE GY</t>
  </si>
  <si>
    <t>DARIOHEALTH</t>
  </si>
  <si>
    <t>US23725P2092</t>
  </si>
  <si>
    <t>5233</t>
  </si>
  <si>
    <t>ABBVIE INC</t>
  </si>
  <si>
    <t>US00287Y1091</t>
  </si>
  <si>
    <t>5255</t>
  </si>
  <si>
    <t>GLAXOSMITHKLINE PLC-SPON ADR- GLAXOSMITHKLINE PLC</t>
  </si>
  <si>
    <t>US37733W1053</t>
  </si>
  <si>
    <t>5325</t>
  </si>
  <si>
    <t>PFIZER INC-PFE- PFIZER</t>
  </si>
  <si>
    <t>US7170811035</t>
  </si>
  <si>
    <t>1190</t>
  </si>
  <si>
    <t>SNY - SANOFI AVENTIS- SANOFI AVENTIS</t>
  </si>
  <si>
    <t>US80105N1054</t>
  </si>
  <si>
    <t>5311</t>
  </si>
  <si>
    <t>TAKEDA PHARMACE-SP ADR- TAKEDA</t>
  </si>
  <si>
    <t>US8740602052</t>
  </si>
  <si>
    <t>5326</t>
  </si>
  <si>
    <t>AROUNDTOWN PROP-ALATP- AROUNDTOWN</t>
  </si>
  <si>
    <t>LU1673108939</t>
  </si>
  <si>
    <t>FWB</t>
  </si>
  <si>
    <t>4845</t>
  </si>
  <si>
    <t>Real Estate</t>
  </si>
  <si>
    <t>PARK PLAZA  HOTEL</t>
  </si>
  <si>
    <t>GG00B1Z5FH87</t>
  </si>
  <si>
    <t>LSE</t>
  </si>
  <si>
    <t>5123</t>
  </si>
  <si>
    <t>PRIME US REIT</t>
  </si>
  <si>
    <t>SGXC75818630</t>
  </si>
  <si>
    <t>5197</t>
  </si>
  <si>
    <t>SOITEC FP</t>
  </si>
  <si>
    <t>FR0013227113</t>
  </si>
  <si>
    <t>5250</t>
  </si>
  <si>
    <t>Semiconductors &amp; Semicon Equip</t>
  </si>
  <si>
    <t>TSM - TAIWAN SEMICONDUCTOR- TAIWAN SEMI</t>
  </si>
  <si>
    <t>us8740391003</t>
  </si>
  <si>
    <t>5088</t>
  </si>
  <si>
    <t>MOMENTIVE GLOBAL- SURVEY MONKY</t>
  </si>
  <si>
    <t>US60878Y1082</t>
  </si>
  <si>
    <t>5260</t>
  </si>
  <si>
    <t>Amadeus IT Group- Amadeus</t>
  </si>
  <si>
    <t>ES0109067019</t>
  </si>
  <si>
    <t>5273</t>
  </si>
  <si>
    <t>ENEL SPA</t>
  </si>
  <si>
    <t>IT0003128367</t>
  </si>
  <si>
    <t>5039</t>
  </si>
  <si>
    <t>Utilities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</si>
  <si>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</si>
  <si>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</si>
  <si>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</si>
  <si>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</si>
  <si>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</si>
  <si>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</si>
  <si>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CHINA-INVESCO</t>
  </si>
  <si>
    <t>LU1549405709</t>
  </si>
  <si>
    <t>EURONEXT</t>
  </si>
  <si>
    <t>1290</t>
  </si>
  <si>
    <t>מניות</t>
  </si>
  <si>
    <t>סה"כ שמחקות מדדים אחרים</t>
  </si>
  <si>
    <t>סה"כ אג"ח ממשלתי</t>
  </si>
  <si>
    <t>סה"כ אגח קונצרני</t>
  </si>
  <si>
    <t>Schroder International Selection Fund China</t>
  </si>
  <si>
    <t>LU2016214293</t>
  </si>
  <si>
    <t>5105</t>
  </si>
  <si>
    <t>סה"כ כתבי אופציות בישראל</t>
  </si>
  <si>
    <t>אייספאק 1  אפ 1_10/12/2023- איי ספאק</t>
  </si>
  <si>
    <t>1179613</t>
  </si>
  <si>
    <t>ביג-טק 50  אופציה 1 09/02/23- ביג טק 50 מו"פ</t>
  </si>
  <si>
    <t>1172303</t>
  </si>
  <si>
    <t>ביג-טק 50 אופציה 2 01/01/23- ביג טק 50 מו"פ</t>
  </si>
  <si>
    <t>1180819</t>
  </si>
  <si>
    <t>יוניקורן טכ אפ2 10/9/23- יוניקורן טכנו</t>
  </si>
  <si>
    <t>1168673</t>
  </si>
  <si>
    <t>יוניקורן טכ אפ3 15/11/22- יוניקורן טכנו</t>
  </si>
  <si>
    <t>1181544</t>
  </si>
  <si>
    <t>אלמדה  אופציה 1 5/4/22</t>
  </si>
  <si>
    <t>1168970</t>
  </si>
  <si>
    <t>אלמדה  אופציה 2 10/10/23</t>
  </si>
  <si>
    <t>1168988</t>
  </si>
  <si>
    <t>אלמדה אופציה 4 19/12/22- אלמדה ונצ'רס</t>
  </si>
  <si>
    <t>1180744</t>
  </si>
  <si>
    <t>פולירם אופציה 1 29/11/22- פולירם</t>
  </si>
  <si>
    <t>1170224</t>
  </si>
  <si>
    <t>אמות אופציה 1 22/12/22- אמות</t>
  </si>
  <si>
    <t>1180546</t>
  </si>
  <si>
    <t>בית בכפר אופציה 1 30/01/25- בית בכפר</t>
  </si>
  <si>
    <t>1183664</t>
  </si>
  <si>
    <t>אפולו פאוור אפ4 17/7/22- אפולו פאוור</t>
  </si>
  <si>
    <t>1183276</t>
  </si>
  <si>
    <t>צ'קראטק אפ 3 20.03.25- צ'קראטק</t>
  </si>
  <si>
    <t>1185321</t>
  </si>
  <si>
    <t>אייס קמעונאות אופציה 1 15/01/23- אייס קפיטל קמעונאות</t>
  </si>
  <si>
    <t>1171677</t>
  </si>
  <si>
    <t>אידומו  אפ 1_ 10/12/2023- אידומו</t>
  </si>
  <si>
    <t>1176353</t>
  </si>
  <si>
    <t>איידנטי  אופציה 1 14/12/22- איידנטי הלת'קייר</t>
  </si>
  <si>
    <t>1177468</t>
  </si>
  <si>
    <t>איידנטי  אופציה 2 14/06/24- איידנטי הלת'קייר</t>
  </si>
  <si>
    <t>1177476</t>
  </si>
  <si>
    <t>גרופ 107 אופציה 1 01/09/24- גרופ 107</t>
  </si>
  <si>
    <t>1180199</t>
  </si>
  <si>
    <t>טראקנט אופציה 1 02/03/25- טראקנט אנטרפרייז</t>
  </si>
  <si>
    <t>1174101</t>
  </si>
  <si>
    <t>פיימנט אופציה 1 15/10/24- פיימנט</t>
  </si>
  <si>
    <t>1180884</t>
  </si>
  <si>
    <t>קוויקליזארד אופציה 1 22/02/23- קוויקליזארד</t>
  </si>
  <si>
    <t>1172865</t>
  </si>
  <si>
    <t>קונטיניואל אפ 1 12/12/24- קונטיניואל</t>
  </si>
  <si>
    <t>1182278</t>
  </si>
  <si>
    <t>שמיים  אפ_1 01/06/2025- שמיים אימפרוב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</si>
  <si>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</si>
  <si>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</si>
  <si>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</si>
  <si>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</si>
  <si>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</si>
  <si>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</si>
  <si>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</si>
  <si>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DJIA  MINI-DMM2-17/06/22</t>
  </si>
  <si>
    <t>BBG011CK2WD1</t>
  </si>
  <si>
    <t>Other</t>
  </si>
  <si>
    <t>FTSE CHINA  A50 - XUJ2 - 28/04/22</t>
  </si>
  <si>
    <t>SGXDB0727600</t>
  </si>
  <si>
    <t>FUT VAL EUR HSBC - רוו"ה מחוזים</t>
  </si>
  <si>
    <t>333740</t>
  </si>
  <si>
    <t>FUT VAL HKD HSB - רוו"ה מחוזים</t>
  </si>
  <si>
    <t>333724</t>
  </si>
  <si>
    <t>FUT VAL USD - רוו"ה מחוזים</t>
  </si>
  <si>
    <t>415349</t>
  </si>
  <si>
    <t>HANG SENG INDEX -HIJ2 - 28/04/2022</t>
  </si>
  <si>
    <t>BBG015NSY2Z0</t>
  </si>
  <si>
    <t>MINI NASDAQ100-NQM2- 17/06/22</t>
  </si>
  <si>
    <t>BBG00ZLJP6H8</t>
  </si>
  <si>
    <t>RUSSELL2000 -RTYM2- 17/06/22</t>
  </si>
  <si>
    <t>BBG00ZLJPC58</t>
  </si>
  <si>
    <t>S&amp;P500 E-MINI -ESM2-17/06/22</t>
  </si>
  <si>
    <t>BBG00ZLJP660</t>
  </si>
  <si>
    <t>STOXX 600- SXOM2-17/06/22</t>
  </si>
  <si>
    <t>DE000C1TL6N4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</si>
  <si>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</si>
  <si>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</si>
  <si>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</si>
  <si>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</si>
  <si>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</si>
  <si>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</si>
  <si>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</si>
  <si>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</si>
  <si>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</si>
  <si>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</si>
  <si>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</si>
  <si>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</si>
  <si>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</si>
  <si>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</si>
  <si>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</si>
  <si>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</si>
  <si>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רפאל   אג5מ</t>
  </si>
  <si>
    <t>1140292</t>
  </si>
  <si>
    <t>520042185</t>
  </si>
  <si>
    <t>04/05/21</t>
  </si>
  <si>
    <t>גמא נעמ 2 - לא סחיר- גמא ניהול</t>
  </si>
  <si>
    <t>1184209</t>
  </si>
  <si>
    <t>512711789</t>
  </si>
  <si>
    <t>Aa3.il</t>
  </si>
  <si>
    <t>07/03/22</t>
  </si>
  <si>
    <t>נאוי נעמ 5-ל- נאוי</t>
  </si>
  <si>
    <t>2080281</t>
  </si>
  <si>
    <t>520036070</t>
  </si>
  <si>
    <t>ilA+</t>
  </si>
  <si>
    <t>18/01/22</t>
  </si>
  <si>
    <t>גרופ 11- גרופ 11</t>
  </si>
  <si>
    <t>1181106</t>
  </si>
  <si>
    <t>1992</t>
  </si>
  <si>
    <t>וויו גרופ TASE UP- וויו גרופ</t>
  </si>
  <si>
    <t>1171107</t>
  </si>
  <si>
    <t>1837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</si>
  <si>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</si>
  <si>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</si>
  <si>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</si>
  <si>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</si>
  <si>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</si>
  <si>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</si>
  <si>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</si>
  <si>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</si>
  <si>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</si>
  <si>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MITC US-אופציה לא סחירה 18/05/2023- MEATECH</t>
  </si>
  <si>
    <t>320486391</t>
  </si>
  <si>
    <t>04/08/21</t>
  </si>
  <si>
    <t>18/03/20</t>
  </si>
  <si>
    <t>בליץ אופציה לא סחירה 01/06/24- בליץ</t>
  </si>
  <si>
    <t>42401011</t>
  </si>
  <si>
    <t>08/06/21</t>
  </si>
  <si>
    <t>שיח מדיקל אופציה ב' לא סחירה 10/07/22- שיח מדיקל</t>
  </si>
  <si>
    <t>24901111</t>
  </si>
  <si>
    <t>פארמה</t>
  </si>
  <si>
    <t>10/06/20</t>
  </si>
  <si>
    <t>פנאקסיה ישראל אופציה לא סחירה 09/03/2022- פנאקסיה ישראל</t>
  </si>
  <si>
    <t>11043631</t>
  </si>
  <si>
    <t>קנאביס</t>
  </si>
  <si>
    <t>11/03/20</t>
  </si>
  <si>
    <t>איאלדי (ALD) אופציה לא סחירה 15/02/24 - האב- האב אבטחת מידע</t>
  </si>
  <si>
    <t>10840031</t>
  </si>
  <si>
    <t>17/02/20</t>
  </si>
  <si>
    <t>שגריר- אופציה לא סחירה 22/02/23- שגריר רכב</t>
  </si>
  <si>
    <t>113837911</t>
  </si>
  <si>
    <t>22/02/21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</si>
  <si>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</si>
  <si>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</si>
  <si>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</si>
  <si>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</si>
  <si>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</si>
  <si>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</si>
  <si>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</si>
  <si>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</si>
  <si>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</si>
  <si>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</si>
  <si>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</si>
  <si>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</si>
  <si>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</si>
  <si>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</si>
  <si>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</si>
  <si>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</si>
  <si>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MONEY HKD HSBC - בטחונות</t>
  </si>
  <si>
    <t>327106</t>
  </si>
  <si>
    <t>MONEY EUR HSBC - בטחונות</t>
  </si>
  <si>
    <t>327064</t>
  </si>
  <si>
    <t>MONEY USD HSBC - בטחונות</t>
  </si>
  <si>
    <t>415323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</si>
</sst>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6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0" xfId="0" applyFill="1"/>
    <xf numFmtId="4" fontId="0" fillId="0" borderId="0" xfId="0" applyNumberFormat="1" applyFont="1" applyFill="1"/>
    <xf numFmtId="166" fontId="0" fillId="0" borderId="0" xfId="0" applyNumberFormat="1" applyFont="1" applyFill="1"/>
    <xf numFmtId="0" fontId="2" fillId="0" borderId="0" xfId="0" applyFont="1" applyFill="1" applyAlignment="1">
      <alignment horizontal="center"/>
    </xf>
    <xf numFmtId="0" fontId="18" fillId="0" borderId="0" xfId="0" applyFont="1" applyFill="1"/>
    <xf numFmtId="4" fontId="18" fillId="0" borderId="0" xfId="0" applyNumberFormat="1" applyFont="1" applyFill="1"/>
    <xf numFmtId="166" fontId="18" fillId="0" borderId="0" xfId="0" applyNumberFormat="1" applyFont="1" applyFill="1"/>
    <xf numFmtId="0" fontId="2" fillId="0" borderId="0" xfId="0" applyFont="1" applyFill="1" applyAlignment="1">
      <alignment horizontal="right"/>
    </xf>
  </cellXfs>
  <cellStyles count="11">
    <cellStyle name="Comma 2" xfId="3"/>
    <cellStyle name="Currency [0] _1" xfId="4"/>
    <cellStyle name="Hyperlink" xfId="2" builtinId="8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4"/>
  <sheetViews>
    <sheetView rightToLeft="1" tabSelected="1" topLeftCell="A28" workbookViewId="0">
      <selection activeCell="B24" sqref="B2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f>מזומנים!J11</f>
        <v>73896.554594557005</v>
      </c>
      <c r="D11" s="76">
        <f>C11/$C$42</f>
        <v>0.18279340813223993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129634.50904</v>
      </c>
      <c r="D13" s="78">
        <f t="shared" ref="D13:D43" si="0">C13/$C$42</f>
        <v>0.32066899260708792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v>10090.217640678215</v>
      </c>
      <c r="D15" s="78">
        <f t="shared" si="0"/>
        <v>2.4959557065350309E-2</v>
      </c>
    </row>
    <row r="16" spans="1:36">
      <c r="A16" s="10" t="s">
        <v>13</v>
      </c>
      <c r="B16" s="70" t="s">
        <v>19</v>
      </c>
      <c r="C16" s="77">
        <f>מניות!L11</f>
        <v>148522.63722248704</v>
      </c>
      <c r="D16" s="78">
        <f t="shared" si="0"/>
        <v>0.367391405345526</v>
      </c>
    </row>
    <row r="17" spans="1:4">
      <c r="A17" s="10" t="s">
        <v>13</v>
      </c>
      <c r="B17" s="70" t="s">
        <v>195</v>
      </c>
      <c r="C17" s="77">
        <v>1097.7234246112</v>
      </c>
      <c r="D17" s="78">
        <f t="shared" si="0"/>
        <v>2.7153716038887553E-3</v>
      </c>
    </row>
    <row r="18" spans="1:4">
      <c r="A18" s="10" t="s">
        <v>13</v>
      </c>
      <c r="B18" s="70" t="s">
        <v>20</v>
      </c>
      <c r="C18" s="77">
        <v>2840.6645165653999</v>
      </c>
      <c r="D18" s="78">
        <f t="shared" si="0"/>
        <v>7.0267788693568938E-3</v>
      </c>
    </row>
    <row r="19" spans="1:4">
      <c r="A19" s="10" t="s">
        <v>13</v>
      </c>
      <c r="B19" s="70" t="s">
        <v>21</v>
      </c>
      <c r="C19" s="77">
        <v>2097.4713602000002</v>
      </c>
      <c r="D19" s="78">
        <f t="shared" si="0"/>
        <v>5.18838720552424E-3</v>
      </c>
    </row>
    <row r="20" spans="1:4">
      <c r="A20" s="10" t="s">
        <v>13</v>
      </c>
      <c r="B20" s="70" t="s">
        <v>22</v>
      </c>
      <c r="C20" s="77">
        <v>0</v>
      </c>
      <c r="D20" s="78">
        <f t="shared" si="0"/>
        <v>0</v>
      </c>
    </row>
    <row r="21" spans="1:4">
      <c r="A21" s="10" t="s">
        <v>13</v>
      </c>
      <c r="B21" s="70" t="s">
        <v>23</v>
      </c>
      <c r="C21" s="77">
        <v>12890.165277245171</v>
      </c>
      <c r="D21" s="78">
        <f t="shared" si="0"/>
        <v>3.188561706757919E-2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si="0"/>
        <v>0</v>
      </c>
    </row>
    <row r="25" spans="1:4">
      <c r="A25" s="10" t="s">
        <v>13</v>
      </c>
      <c r="B25" s="70" t="s">
        <v>27</v>
      </c>
      <c r="C25" s="77">
        <v>0</v>
      </c>
      <c r="D25" s="78">
        <f t="shared" si="0"/>
        <v>0</v>
      </c>
    </row>
    <row r="26" spans="1:4">
      <c r="A26" s="10" t="s">
        <v>13</v>
      </c>
      <c r="B26" s="70" t="s">
        <v>18</v>
      </c>
      <c r="C26" s="77">
        <v>5372.1280802860001</v>
      </c>
      <c r="D26" s="78">
        <f t="shared" si="0"/>
        <v>1.3288706166426816E-2</v>
      </c>
    </row>
    <row r="27" spans="1:4">
      <c r="A27" s="10" t="s">
        <v>13</v>
      </c>
      <c r="B27" s="70" t="s">
        <v>28</v>
      </c>
      <c r="C27" s="77">
        <v>4356.0200000000004</v>
      </c>
      <c r="D27" s="78">
        <f t="shared" si="0"/>
        <v>1.0775221470891817E-2</v>
      </c>
    </row>
    <row r="28" spans="1:4">
      <c r="A28" s="10" t="s">
        <v>13</v>
      </c>
      <c r="B28" s="70" t="s">
        <v>29</v>
      </c>
      <c r="C28" s="77">
        <v>0</v>
      </c>
      <c r="D28" s="78">
        <f t="shared" si="0"/>
        <v>0</v>
      </c>
    </row>
    <row r="29" spans="1:4">
      <c r="A29" s="10" t="s">
        <v>13</v>
      </c>
      <c r="B29" s="70" t="s">
        <v>30</v>
      </c>
      <c r="C29" s="77">
        <v>133.23781971611001</v>
      </c>
      <c r="D29" s="78">
        <f t="shared" si="0"/>
        <v>3.2958228284990455E-4</v>
      </c>
    </row>
    <row r="30" spans="1:4">
      <c r="A30" s="10" t="s">
        <v>13</v>
      </c>
      <c r="B30" s="70" t="s">
        <v>31</v>
      </c>
      <c r="C30" s="77">
        <v>0</v>
      </c>
      <c r="D30" s="78">
        <f t="shared" si="0"/>
        <v>0</v>
      </c>
    </row>
    <row r="31" spans="1:4">
      <c r="A31" s="10" t="s">
        <v>13</v>
      </c>
      <c r="B31" s="70" t="s">
        <v>32</v>
      </c>
      <c r="C31" s="77">
        <v>0</v>
      </c>
      <c r="D31" s="78">
        <f t="shared" si="0"/>
        <v>0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0"/>
        <v>0</v>
      </c>
    </row>
    <row r="33" spans="1:4">
      <c r="A33" s="10" t="s">
        <v>13</v>
      </c>
      <c r="B33" s="69" t="s">
        <v>34</v>
      </c>
      <c r="C33" s="77">
        <v>0</v>
      </c>
      <c r="D33" s="78">
        <f t="shared" si="0"/>
        <v>0</v>
      </c>
    </row>
    <row r="34" spans="1:4">
      <c r="A34" s="10" t="s">
        <v>13</v>
      </c>
      <c r="B34" s="69" t="s">
        <v>35</v>
      </c>
      <c r="C34" s="77">
        <v>0</v>
      </c>
      <c r="D34" s="78">
        <f t="shared" si="0"/>
        <v>0</v>
      </c>
    </row>
    <row r="35" spans="1:4">
      <c r="A35" s="10" t="s">
        <v>13</v>
      </c>
      <c r="B35" s="69" t="s">
        <v>36</v>
      </c>
      <c r="C35" s="77">
        <v>0</v>
      </c>
      <c r="D35" s="78">
        <f t="shared" si="0"/>
        <v>0</v>
      </c>
    </row>
    <row r="36" spans="1:4">
      <c r="A36" s="10" t="s">
        <v>13</v>
      </c>
      <c r="B36" s="69" t="s">
        <v>37</v>
      </c>
      <c r="C36" s="77">
        <v>0</v>
      </c>
      <c r="D36" s="78">
        <f t="shared" si="0"/>
        <v>0</v>
      </c>
    </row>
    <row r="37" spans="1:4">
      <c r="A37" s="10" t="s">
        <v>13</v>
      </c>
      <c r="B37" s="69" t="s">
        <v>38</v>
      </c>
      <c r="C37" s="77">
        <v>13331.359430324001</v>
      </c>
      <c r="D37" s="78">
        <f t="shared" si="0"/>
        <v>3.2976972183278143E-2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f t="shared" si="0"/>
        <v>0</v>
      </c>
    </row>
    <row r="40" spans="1:4">
      <c r="A40" s="10" t="s">
        <v>13</v>
      </c>
      <c r="B40" s="72" t="s">
        <v>41</v>
      </c>
      <c r="C40" s="77">
        <v>0</v>
      </c>
      <c r="D40" s="78">
        <f t="shared" si="0"/>
        <v>0</v>
      </c>
    </row>
    <row r="41" spans="1:4">
      <c r="A41" s="10" t="s">
        <v>13</v>
      </c>
      <c r="B41" s="72" t="s">
        <v>42</v>
      </c>
      <c r="C41" s="77">
        <v>0</v>
      </c>
      <c r="D41" s="78">
        <f t="shared" si="0"/>
        <v>0</v>
      </c>
    </row>
    <row r="42" spans="1:4">
      <c r="B42" s="72" t="s">
        <v>43</v>
      </c>
      <c r="C42" s="77">
        <f>SUM(C11:C41)</f>
        <v>404262.68840667018</v>
      </c>
      <c r="D42" s="78">
        <f t="shared" si="0"/>
        <v>1</v>
      </c>
    </row>
    <row r="43" spans="1:4">
      <c r="A43" s="10" t="s">
        <v>13</v>
      </c>
      <c r="B43" s="73" t="s">
        <v>44</v>
      </c>
      <c r="C43" s="77">
        <v>0</v>
      </c>
      <c r="D43" s="78">
        <f t="shared" si="0"/>
        <v>0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200</v>
      </c>
      <c r="D47">
        <v>3.4344000000000001</v>
      </c>
    </row>
    <row r="48" spans="1:4">
      <c r="C48" t="s">
        <v>201</v>
      </c>
      <c r="D48">
        <v>0.47370000000000001</v>
      </c>
    </row>
    <row r="49" spans="3:4">
      <c r="C49" t="s">
        <v>110</v>
      </c>
      <c r="D49">
        <v>3.5236000000000001</v>
      </c>
    </row>
    <row r="50" spans="3:4">
      <c r="C50" t="s">
        <v>123</v>
      </c>
      <c r="D50">
        <v>2.3462000000000001</v>
      </c>
    </row>
    <row r="51" spans="3:4">
      <c r="C51" t="s">
        <v>123</v>
      </c>
      <c r="D51">
        <v>0.5</v>
      </c>
    </row>
    <row r="52" spans="3:4">
      <c r="C52" t="s">
        <v>202</v>
      </c>
      <c r="D52">
        <v>0.40560000000000002</v>
      </c>
    </row>
    <row r="53" spans="3:4">
      <c r="C53" t="s">
        <v>106</v>
      </c>
      <c r="D53">
        <v>3.1760000000000002</v>
      </c>
    </row>
    <row r="54" spans="3:4">
      <c r="C54" t="s">
        <v>113</v>
      </c>
      <c r="D54">
        <v>4.1683000000000003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topLeftCell="A19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203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899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227</v>
      </c>
      <c r="C14" t="s">
        <v>227</v>
      </c>
      <c r="D14" s="16"/>
      <c r="E14" t="s">
        <v>227</v>
      </c>
      <c r="F14" t="s">
        <v>227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900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227</v>
      </c>
      <c r="C16" t="s">
        <v>227</v>
      </c>
      <c r="D16" s="16"/>
      <c r="E16" t="s">
        <v>227</v>
      </c>
      <c r="F16" t="s">
        <v>227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901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227</v>
      </c>
      <c r="C18" t="s">
        <v>227</v>
      </c>
      <c r="D18" s="16"/>
      <c r="E18" t="s">
        <v>227</v>
      </c>
      <c r="F18" t="s">
        <v>227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368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227</v>
      </c>
      <c r="C20" t="s">
        <v>227</v>
      </c>
      <c r="D20" s="16"/>
      <c r="E20" t="s">
        <v>227</v>
      </c>
      <c r="F20" t="s">
        <v>227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232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899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227</v>
      </c>
      <c r="C23" t="s">
        <v>227</v>
      </c>
      <c r="D23" s="16"/>
      <c r="E23" t="s">
        <v>227</v>
      </c>
      <c r="F23" t="s">
        <v>227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902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227</v>
      </c>
      <c r="C25" t="s">
        <v>227</v>
      </c>
      <c r="D25" s="16"/>
      <c r="E25" t="s">
        <v>227</v>
      </c>
      <c r="F25" t="s">
        <v>227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901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227</v>
      </c>
      <c r="C27" t="s">
        <v>227</v>
      </c>
      <c r="D27" s="16"/>
      <c r="E27" t="s">
        <v>227</v>
      </c>
      <c r="F27" t="s">
        <v>227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903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227</v>
      </c>
      <c r="C29" t="s">
        <v>227</v>
      </c>
      <c r="D29" s="16"/>
      <c r="E29" t="s">
        <v>227</v>
      </c>
      <c r="F29" t="s">
        <v>227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368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227</v>
      </c>
      <c r="C31" t="s">
        <v>227</v>
      </c>
      <c r="D31" s="16"/>
      <c r="E31" t="s">
        <v>227</v>
      </c>
      <c r="F31" t="s">
        <v>227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234</v>
      </c>
      <c r="C32" s="16"/>
      <c r="D32" s="16"/>
      <c r="E32" s="16"/>
    </row>
    <row r="33" spans="2:5">
      <c r="B33" t="s">
        <v>263</v>
      </c>
      <c r="C33" s="16"/>
      <c r="D33" s="16"/>
      <c r="E33" s="16"/>
    </row>
    <row r="34" spans="2:5">
      <c r="B34" t="s">
        <v>264</v>
      </c>
      <c r="C34" s="16"/>
      <c r="D34" s="16"/>
      <c r="E34" s="16"/>
    </row>
    <row r="35" spans="2:5">
      <c r="B35" t="s">
        <v>265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4054829.11</v>
      </c>
      <c r="H11" s="25"/>
      <c r="I11" s="75">
        <v>12890.165277245171</v>
      </c>
      <c r="J11" s="76">
        <v>1</v>
      </c>
      <c r="K11" s="76">
        <v>3.1800000000000002E-2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203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227</v>
      </c>
      <c r="C13" t="s">
        <v>227</v>
      </c>
      <c r="D13" s="19"/>
      <c r="E13" t="s">
        <v>227</v>
      </c>
      <c r="F13" t="s">
        <v>227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232</v>
      </c>
      <c r="C14" s="19"/>
      <c r="D14" s="19"/>
      <c r="E14" s="19"/>
      <c r="F14" s="19"/>
      <c r="G14" s="81">
        <v>4054829.11</v>
      </c>
      <c r="H14" s="19"/>
      <c r="I14" s="81">
        <v>12890.165277245171</v>
      </c>
      <c r="J14" s="80">
        <v>1</v>
      </c>
      <c r="K14" s="80">
        <v>3.1800000000000002E-2</v>
      </c>
      <c r="BF14" s="16" t="s">
        <v>126</v>
      </c>
    </row>
    <row r="15" spans="1:60">
      <c r="B15" t="s">
        <v>904</v>
      </c>
      <c r="C15" t="s">
        <v>905</v>
      </c>
      <c r="D15" t="s">
        <v>123</v>
      </c>
      <c r="E15" t="s">
        <v>906</v>
      </c>
      <c r="F15" t="s">
        <v>106</v>
      </c>
      <c r="G15" s="77">
        <v>40</v>
      </c>
      <c r="H15" s="77">
        <v>3.4618000000000002</v>
      </c>
      <c r="I15" s="77">
        <v>4.3978707199999996E-3</v>
      </c>
      <c r="J15" s="78">
        <v>0</v>
      </c>
      <c r="K15" s="78">
        <v>0</v>
      </c>
      <c r="BF15" s="16" t="s">
        <v>127</v>
      </c>
    </row>
    <row r="16" spans="1:60">
      <c r="B16" t="s">
        <v>907</v>
      </c>
      <c r="C16" t="s">
        <v>908</v>
      </c>
      <c r="D16" t="s">
        <v>123</v>
      </c>
      <c r="E16" t="s">
        <v>906</v>
      </c>
      <c r="F16" t="s">
        <v>123</v>
      </c>
      <c r="G16" s="77">
        <v>25</v>
      </c>
      <c r="H16" s="77">
        <v>1.3749</v>
      </c>
      <c r="I16" s="77">
        <v>1.7186250000000001E-4</v>
      </c>
      <c r="J16" s="78">
        <v>0</v>
      </c>
      <c r="K16" s="78">
        <v>0</v>
      </c>
      <c r="BF16" s="16" t="s">
        <v>128</v>
      </c>
    </row>
    <row r="17" spans="2:58">
      <c r="B17" t="s">
        <v>909</v>
      </c>
      <c r="C17" t="s">
        <v>910</v>
      </c>
      <c r="D17" t="s">
        <v>123</v>
      </c>
      <c r="E17" t="s">
        <v>906</v>
      </c>
      <c r="F17" t="s">
        <v>110</v>
      </c>
      <c r="G17" s="77">
        <v>306452.7</v>
      </c>
      <c r="H17" s="77">
        <v>100</v>
      </c>
      <c r="I17" s="77">
        <v>1079.81673372</v>
      </c>
      <c r="J17" s="78">
        <v>8.3799999999999999E-2</v>
      </c>
      <c r="K17" s="78">
        <v>2.7000000000000001E-3</v>
      </c>
      <c r="BF17" s="16" t="s">
        <v>129</v>
      </c>
    </row>
    <row r="18" spans="2:58">
      <c r="B18" t="s">
        <v>911</v>
      </c>
      <c r="C18" t="s">
        <v>912</v>
      </c>
      <c r="D18" t="s">
        <v>123</v>
      </c>
      <c r="E18" t="s">
        <v>906</v>
      </c>
      <c r="F18" t="s">
        <v>202</v>
      </c>
      <c r="G18" s="77">
        <v>33485.71</v>
      </c>
      <c r="H18" s="77">
        <v>100</v>
      </c>
      <c r="I18" s="77">
        <v>13.581803976</v>
      </c>
      <c r="J18" s="78">
        <v>1.1000000000000001E-3</v>
      </c>
      <c r="K18" s="78">
        <v>0</v>
      </c>
      <c r="BF18" s="16" t="s">
        <v>130</v>
      </c>
    </row>
    <row r="19" spans="2:58">
      <c r="B19" t="s">
        <v>913</v>
      </c>
      <c r="C19" t="s">
        <v>914</v>
      </c>
      <c r="D19" t="s">
        <v>123</v>
      </c>
      <c r="E19" t="s">
        <v>906</v>
      </c>
      <c r="F19" t="s">
        <v>106</v>
      </c>
      <c r="G19" s="77">
        <v>3714344.7</v>
      </c>
      <c r="H19" s="77">
        <v>100</v>
      </c>
      <c r="I19" s="77">
        <v>11796.758767200001</v>
      </c>
      <c r="J19" s="78">
        <v>0.91520000000000001</v>
      </c>
      <c r="K19" s="78">
        <v>2.9100000000000001E-2</v>
      </c>
      <c r="BF19" s="16" t="s">
        <v>131</v>
      </c>
    </row>
    <row r="20" spans="2:58">
      <c r="B20" t="s">
        <v>915</v>
      </c>
      <c r="C20" t="s">
        <v>916</v>
      </c>
      <c r="D20" t="s">
        <v>123</v>
      </c>
      <c r="E20" t="s">
        <v>906</v>
      </c>
      <c r="F20" t="s">
        <v>202</v>
      </c>
      <c r="G20" s="77">
        <v>2</v>
      </c>
      <c r="H20" s="77">
        <v>2.1989999999999998</v>
      </c>
      <c r="I20" s="77">
        <v>1.7838287999999999E-5</v>
      </c>
      <c r="J20" s="78">
        <v>0</v>
      </c>
      <c r="K20" s="78">
        <v>0</v>
      </c>
      <c r="BF20" s="16" t="s">
        <v>132</v>
      </c>
    </row>
    <row r="21" spans="2:58">
      <c r="B21" t="s">
        <v>917</v>
      </c>
      <c r="C21" t="s">
        <v>918</v>
      </c>
      <c r="D21" t="s">
        <v>123</v>
      </c>
      <c r="E21" t="s">
        <v>906</v>
      </c>
      <c r="F21" t="s">
        <v>106</v>
      </c>
      <c r="G21" s="77">
        <v>3</v>
      </c>
      <c r="H21" s="77">
        <v>1.4868749999999999</v>
      </c>
      <c r="I21" s="77">
        <v>1.4166944999999999E-4</v>
      </c>
      <c r="J21" s="78">
        <v>0</v>
      </c>
      <c r="K21" s="78">
        <v>0</v>
      </c>
      <c r="BF21" s="16" t="s">
        <v>123</v>
      </c>
    </row>
    <row r="22" spans="2:58">
      <c r="B22" t="s">
        <v>919</v>
      </c>
      <c r="C22" t="s">
        <v>920</v>
      </c>
      <c r="D22" t="s">
        <v>123</v>
      </c>
      <c r="E22" t="s">
        <v>906</v>
      </c>
      <c r="F22" t="s">
        <v>106</v>
      </c>
      <c r="G22" s="77">
        <v>19</v>
      </c>
      <c r="H22" s="77">
        <v>0.20663999999999999</v>
      </c>
      <c r="I22" s="77">
        <v>1.2469484160000001E-4</v>
      </c>
      <c r="J22" s="78">
        <v>0</v>
      </c>
      <c r="K22" s="78">
        <v>0</v>
      </c>
    </row>
    <row r="23" spans="2:58">
      <c r="B23" t="s">
        <v>921</v>
      </c>
      <c r="C23" t="s">
        <v>922</v>
      </c>
      <c r="D23" t="s">
        <v>123</v>
      </c>
      <c r="E23" t="s">
        <v>906</v>
      </c>
      <c r="F23" t="s">
        <v>106</v>
      </c>
      <c r="G23" s="77">
        <v>187</v>
      </c>
      <c r="H23" s="77">
        <v>0.45307500000000001</v>
      </c>
      <c r="I23" s="77">
        <v>2.690866794E-3</v>
      </c>
      <c r="J23" s="78">
        <v>0</v>
      </c>
      <c r="K23" s="78">
        <v>0</v>
      </c>
    </row>
    <row r="24" spans="2:58">
      <c r="B24" t="s">
        <v>923</v>
      </c>
      <c r="C24" t="s">
        <v>924</v>
      </c>
      <c r="D24" t="s">
        <v>123</v>
      </c>
      <c r="E24" t="s">
        <v>906</v>
      </c>
      <c r="F24" t="s">
        <v>110</v>
      </c>
      <c r="G24" s="77">
        <v>270</v>
      </c>
      <c r="H24" s="77">
        <v>4.4940000000000001E-2</v>
      </c>
      <c r="I24" s="77">
        <v>4.2754657680000002E-4</v>
      </c>
      <c r="J24" s="78">
        <v>0</v>
      </c>
      <c r="K24" s="78">
        <v>0</v>
      </c>
    </row>
    <row r="25" spans="2:58">
      <c r="B25" t="s">
        <v>234</v>
      </c>
      <c r="C25" s="19"/>
      <c r="D25" s="19"/>
      <c r="E25" s="19"/>
      <c r="F25" s="19"/>
      <c r="G25" s="19"/>
      <c r="H25" s="19"/>
    </row>
    <row r="26" spans="2:58">
      <c r="B26" t="s">
        <v>263</v>
      </c>
      <c r="C26" s="19"/>
      <c r="D26" s="19"/>
      <c r="E26" s="19"/>
      <c r="F26" s="19"/>
      <c r="G26" s="19"/>
      <c r="H26" s="19"/>
    </row>
    <row r="27" spans="2:58">
      <c r="B27" t="s">
        <v>264</v>
      </c>
      <c r="C27" s="19"/>
      <c r="D27" s="19"/>
      <c r="E27" s="19"/>
      <c r="F27" s="19"/>
      <c r="G27" s="19"/>
      <c r="H27" s="19"/>
    </row>
    <row r="28" spans="2:58">
      <c r="B28" t="s">
        <v>265</v>
      </c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topLeftCell="A16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203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925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227</v>
      </c>
      <c r="C14" t="s">
        <v>227</v>
      </c>
      <c r="E14" t="s">
        <v>227</v>
      </c>
      <c r="H14" s="77">
        <v>0</v>
      </c>
      <c r="I14" t="s">
        <v>227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926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227</v>
      </c>
      <c r="C16" t="s">
        <v>227</v>
      </c>
      <c r="E16" t="s">
        <v>227</v>
      </c>
      <c r="H16" s="77">
        <v>0</v>
      </c>
      <c r="I16" t="s">
        <v>227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927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928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227</v>
      </c>
      <c r="C19" t="s">
        <v>227</v>
      </c>
      <c r="E19" t="s">
        <v>227</v>
      </c>
      <c r="H19" s="77">
        <v>0</v>
      </c>
      <c r="I19" t="s">
        <v>227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929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227</v>
      </c>
      <c r="C21" t="s">
        <v>227</v>
      </c>
      <c r="E21" t="s">
        <v>227</v>
      </c>
      <c r="H21" s="77">
        <v>0</v>
      </c>
      <c r="I21" t="s">
        <v>227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930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227</v>
      </c>
      <c r="C23" t="s">
        <v>227</v>
      </c>
      <c r="E23" t="s">
        <v>227</v>
      </c>
      <c r="H23" s="77">
        <v>0</v>
      </c>
      <c r="I23" t="s">
        <v>227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931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227</v>
      </c>
      <c r="C25" t="s">
        <v>227</v>
      </c>
      <c r="E25" t="s">
        <v>227</v>
      </c>
      <c r="H25" s="77">
        <v>0</v>
      </c>
      <c r="I25" t="s">
        <v>227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232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925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227</v>
      </c>
      <c r="C28" t="s">
        <v>227</v>
      </c>
      <c r="E28" t="s">
        <v>227</v>
      </c>
      <c r="H28" s="77">
        <v>0</v>
      </c>
      <c r="I28" t="s">
        <v>227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926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227</v>
      </c>
      <c r="C30" t="s">
        <v>227</v>
      </c>
      <c r="E30" t="s">
        <v>227</v>
      </c>
      <c r="H30" s="77">
        <v>0</v>
      </c>
      <c r="I30" t="s">
        <v>227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927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928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227</v>
      </c>
      <c r="C33" t="s">
        <v>227</v>
      </c>
      <c r="E33" t="s">
        <v>227</v>
      </c>
      <c r="H33" s="77">
        <v>0</v>
      </c>
      <c r="I33" t="s">
        <v>227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929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227</v>
      </c>
      <c r="C35" t="s">
        <v>227</v>
      </c>
      <c r="E35" t="s">
        <v>227</v>
      </c>
      <c r="H35" s="77">
        <v>0</v>
      </c>
      <c r="I35" t="s">
        <v>227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930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227</v>
      </c>
      <c r="C37" t="s">
        <v>227</v>
      </c>
      <c r="E37" t="s">
        <v>227</v>
      </c>
      <c r="H37" s="77">
        <v>0</v>
      </c>
      <c r="I37" t="s">
        <v>227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931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227</v>
      </c>
      <c r="C39" t="s">
        <v>227</v>
      </c>
      <c r="E39" t="s">
        <v>227</v>
      </c>
      <c r="H39" s="77">
        <v>0</v>
      </c>
      <c r="I39" t="s">
        <v>227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234</v>
      </c>
    </row>
    <row r="41" spans="2:17">
      <c r="B41" t="s">
        <v>263</v>
      </c>
    </row>
    <row r="42" spans="2:17">
      <c r="B42" t="s">
        <v>264</v>
      </c>
    </row>
    <row r="43" spans="2:17">
      <c r="B43" t="s">
        <v>265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932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227</v>
      </c>
      <c r="C14" t="s">
        <v>227</v>
      </c>
      <c r="D14" t="s">
        <v>227</v>
      </c>
      <c r="G14" s="77">
        <v>0</v>
      </c>
      <c r="H14" t="s">
        <v>227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933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227</v>
      </c>
      <c r="C16" t="s">
        <v>227</v>
      </c>
      <c r="D16" t="s">
        <v>227</v>
      </c>
      <c r="G16" s="77">
        <v>0</v>
      </c>
      <c r="H16" t="s">
        <v>227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934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227</v>
      </c>
      <c r="C18" t="s">
        <v>227</v>
      </c>
      <c r="D18" t="s">
        <v>227</v>
      </c>
      <c r="G18" s="77">
        <v>0</v>
      </c>
      <c r="H18" t="s">
        <v>227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935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227</v>
      </c>
      <c r="C20" t="s">
        <v>227</v>
      </c>
      <c r="D20" t="s">
        <v>227</v>
      </c>
      <c r="G20" s="77">
        <v>0</v>
      </c>
      <c r="H20" t="s">
        <v>227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368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227</v>
      </c>
      <c r="C22" t="s">
        <v>227</v>
      </c>
      <c r="D22" t="s">
        <v>227</v>
      </c>
      <c r="G22" s="77">
        <v>0</v>
      </c>
      <c r="H22" t="s">
        <v>227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232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261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227</v>
      </c>
      <c r="C25" t="s">
        <v>227</v>
      </c>
      <c r="D25" t="s">
        <v>227</v>
      </c>
      <c r="G25" s="77">
        <v>0</v>
      </c>
      <c r="H25" t="s">
        <v>227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936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227</v>
      </c>
      <c r="C27" t="s">
        <v>227</v>
      </c>
      <c r="D27" t="s">
        <v>227</v>
      </c>
      <c r="G27" s="77">
        <v>0</v>
      </c>
      <c r="H27" t="s">
        <v>227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263</v>
      </c>
    </row>
    <row r="29" spans="2:16">
      <c r="B29" t="s">
        <v>264</v>
      </c>
    </row>
    <row r="30" spans="2:16">
      <c r="B30" t="s">
        <v>265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203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937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J14" s="77">
        <v>0</v>
      </c>
      <c r="K14" t="s">
        <v>227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938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J16" s="77">
        <v>0</v>
      </c>
      <c r="K16" t="s">
        <v>227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268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J18" s="77">
        <v>0</v>
      </c>
      <c r="K18" t="s">
        <v>227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368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J20" s="77">
        <v>0</v>
      </c>
      <c r="K20" t="s">
        <v>227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939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J23" s="77">
        <v>0</v>
      </c>
      <c r="K23" t="s">
        <v>227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940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7">
        <v>0</v>
      </c>
      <c r="K25" t="s">
        <v>227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263</v>
      </c>
      <c r="D27" s="16"/>
      <c r="E27" s="16"/>
      <c r="F27" s="16"/>
    </row>
    <row r="28" spans="2:19">
      <c r="B28" t="s">
        <v>264</v>
      </c>
      <c r="D28" s="16"/>
      <c r="E28" s="16"/>
      <c r="F28" s="16"/>
    </row>
    <row r="29" spans="2:19">
      <c r="B29" t="s">
        <v>265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0.61</v>
      </c>
      <c r="K11" s="7"/>
      <c r="L11" s="7"/>
      <c r="M11" s="76">
        <v>5.7000000000000002E-3</v>
      </c>
      <c r="N11" s="75">
        <v>5359857.18</v>
      </c>
      <c r="O11" s="7"/>
      <c r="P11" s="75">
        <v>5372.1280802860001</v>
      </c>
      <c r="Q11" s="7"/>
      <c r="R11" s="76">
        <v>1</v>
      </c>
      <c r="S11" s="76">
        <v>1.3299999999999999E-2</v>
      </c>
      <c r="T11" s="35"/>
      <c r="BZ11" s="16"/>
      <c r="CC11" s="16"/>
    </row>
    <row r="12" spans="2:81">
      <c r="B12" s="79" t="s">
        <v>203</v>
      </c>
      <c r="C12" s="16"/>
      <c r="D12" s="16"/>
      <c r="E12" s="16"/>
      <c r="J12" s="81">
        <v>0.61</v>
      </c>
      <c r="M12" s="80">
        <v>5.7000000000000002E-3</v>
      </c>
      <c r="N12" s="81">
        <v>5359857.18</v>
      </c>
      <c r="P12" s="81">
        <v>5372.1280802860001</v>
      </c>
      <c r="R12" s="80">
        <v>1</v>
      </c>
      <c r="S12" s="80">
        <v>1.3299999999999999E-2</v>
      </c>
    </row>
    <row r="13" spans="2:81">
      <c r="B13" s="79" t="s">
        <v>937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J14" s="77">
        <v>0</v>
      </c>
      <c r="K14" t="s">
        <v>227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938</v>
      </c>
      <c r="C15" s="16"/>
      <c r="D15" s="16"/>
      <c r="E15" s="16"/>
      <c r="J15" s="81">
        <v>0.61</v>
      </c>
      <c r="M15" s="80">
        <v>5.7000000000000002E-3</v>
      </c>
      <c r="N15" s="81">
        <v>5359857.18</v>
      </c>
      <c r="P15" s="81">
        <v>5372.1280802860001</v>
      </c>
      <c r="R15" s="80">
        <v>1</v>
      </c>
      <c r="S15" s="80">
        <v>1.3299999999999999E-2</v>
      </c>
    </row>
    <row r="16" spans="2:81">
      <c r="B16" t="s">
        <v>941</v>
      </c>
      <c r="C16" t="s">
        <v>942</v>
      </c>
      <c r="D16" t="s">
        <v>123</v>
      </c>
      <c r="E16" t="s">
        <v>943</v>
      </c>
      <c r="F16" t="s">
        <v>323</v>
      </c>
      <c r="G16" t="s">
        <v>275</v>
      </c>
      <c r="H16" t="s">
        <v>150</v>
      </c>
      <c r="I16" t="s">
        <v>944</v>
      </c>
      <c r="J16" s="77">
        <v>2.39</v>
      </c>
      <c r="K16" t="s">
        <v>102</v>
      </c>
      <c r="L16" s="78">
        <v>2.5000000000000001E-2</v>
      </c>
      <c r="M16" s="78">
        <v>2.2499999999999999E-2</v>
      </c>
      <c r="N16" s="77">
        <v>1359857.18</v>
      </c>
      <c r="O16" s="77">
        <v>100.77</v>
      </c>
      <c r="P16" s="77">
        <v>1370.3280802859999</v>
      </c>
      <c r="Q16" s="78">
        <v>2.5000000000000001E-3</v>
      </c>
      <c r="R16" s="78">
        <v>0.25509999999999999</v>
      </c>
      <c r="S16" s="78">
        <v>3.3999999999999998E-3</v>
      </c>
    </row>
    <row r="17" spans="2:19">
      <c r="B17" t="s">
        <v>945</v>
      </c>
      <c r="C17" t="s">
        <v>946</v>
      </c>
      <c r="D17" t="s">
        <v>123</v>
      </c>
      <c r="E17" t="s">
        <v>947</v>
      </c>
      <c r="F17" t="s">
        <v>526</v>
      </c>
      <c r="G17" t="s">
        <v>948</v>
      </c>
      <c r="H17" t="s">
        <v>150</v>
      </c>
      <c r="I17" t="s">
        <v>949</v>
      </c>
      <c r="K17" t="s">
        <v>102</v>
      </c>
      <c r="L17" s="78">
        <v>0.01</v>
      </c>
      <c r="M17" s="78">
        <v>0</v>
      </c>
      <c r="N17" s="77">
        <v>1000000</v>
      </c>
      <c r="O17" s="77">
        <v>100.15</v>
      </c>
      <c r="P17" s="77">
        <v>1001.5</v>
      </c>
      <c r="Q17" s="78">
        <v>0</v>
      </c>
      <c r="R17" s="78">
        <v>0.18640000000000001</v>
      </c>
      <c r="S17" s="78">
        <v>2.5000000000000001E-3</v>
      </c>
    </row>
    <row r="18" spans="2:19">
      <c r="B18" t="s">
        <v>950</v>
      </c>
      <c r="C18" t="s">
        <v>951</v>
      </c>
      <c r="D18" t="s">
        <v>123</v>
      </c>
      <c r="E18" t="s">
        <v>952</v>
      </c>
      <c r="F18" t="s">
        <v>455</v>
      </c>
      <c r="G18" t="s">
        <v>953</v>
      </c>
      <c r="H18" t="s">
        <v>209</v>
      </c>
      <c r="I18" t="s">
        <v>954</v>
      </c>
      <c r="K18" t="s">
        <v>102</v>
      </c>
      <c r="L18" s="78">
        <v>1.2E-2</v>
      </c>
      <c r="M18" s="78">
        <v>0</v>
      </c>
      <c r="N18" s="77">
        <v>3000000</v>
      </c>
      <c r="O18" s="77">
        <v>100.01</v>
      </c>
      <c r="P18" s="77">
        <v>3000.3</v>
      </c>
      <c r="Q18" s="78">
        <v>0</v>
      </c>
      <c r="R18" s="78">
        <v>0.5585</v>
      </c>
      <c r="S18" s="78">
        <v>7.4000000000000003E-3</v>
      </c>
    </row>
    <row r="19" spans="2:19">
      <c r="B19" s="79" t="s">
        <v>268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J20" s="77">
        <v>0</v>
      </c>
      <c r="K20" t="s">
        <v>227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368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t="s">
        <v>227</v>
      </c>
      <c r="C22" t="s">
        <v>227</v>
      </c>
      <c r="D22" s="16"/>
      <c r="E22" s="16"/>
      <c r="F22" t="s">
        <v>227</v>
      </c>
      <c r="G22" t="s">
        <v>227</v>
      </c>
      <c r="J22" s="77">
        <v>0</v>
      </c>
      <c r="K22" t="s">
        <v>227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  <c r="S22" s="78">
        <v>0</v>
      </c>
    </row>
    <row r="23" spans="2:19">
      <c r="B23" s="79" t="s">
        <v>232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s="79" t="s">
        <v>269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7">
        <v>0</v>
      </c>
      <c r="K25" t="s">
        <v>227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s="79" t="s">
        <v>270</v>
      </c>
      <c r="C26" s="16"/>
      <c r="D26" s="16"/>
      <c r="E26" s="16"/>
      <c r="J26" s="81">
        <v>0</v>
      </c>
      <c r="M26" s="80">
        <v>0</v>
      </c>
      <c r="N26" s="81">
        <v>0</v>
      </c>
      <c r="P26" s="81">
        <v>0</v>
      </c>
      <c r="R26" s="80">
        <v>0</v>
      </c>
      <c r="S26" s="80">
        <v>0</v>
      </c>
    </row>
    <row r="27" spans="2:19">
      <c r="B27" t="s">
        <v>227</v>
      </c>
      <c r="C27" t="s">
        <v>227</v>
      </c>
      <c r="D27" s="16"/>
      <c r="E27" s="16"/>
      <c r="F27" t="s">
        <v>227</v>
      </c>
      <c r="G27" t="s">
        <v>227</v>
      </c>
      <c r="J27" s="77">
        <v>0</v>
      </c>
      <c r="K27" t="s">
        <v>227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  <c r="S27" s="78">
        <v>0</v>
      </c>
    </row>
    <row r="28" spans="2:19">
      <c r="B28" t="s">
        <v>234</v>
      </c>
      <c r="C28" s="16"/>
      <c r="D28" s="16"/>
      <c r="E28" s="16"/>
    </row>
    <row r="29" spans="2:19">
      <c r="B29" t="s">
        <v>263</v>
      </c>
      <c r="C29" s="16"/>
      <c r="D29" s="16"/>
      <c r="E29" s="16"/>
    </row>
    <row r="30" spans="2:19">
      <c r="B30" t="s">
        <v>264</v>
      </c>
      <c r="C30" s="16"/>
      <c r="D30" s="16"/>
      <c r="E30" s="16"/>
    </row>
    <row r="31" spans="2:19">
      <c r="B31" t="s">
        <v>265</v>
      </c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807980</v>
      </c>
      <c r="I11" s="7"/>
      <c r="J11" s="75">
        <v>4356.0200000000004</v>
      </c>
      <c r="K11" s="7"/>
      <c r="L11" s="76">
        <v>1</v>
      </c>
      <c r="M11" s="76">
        <v>1.0800000000000001E-2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203</v>
      </c>
      <c r="C12" s="16"/>
      <c r="D12" s="16"/>
      <c r="E12" s="16"/>
      <c r="H12" s="81">
        <v>807980</v>
      </c>
      <c r="J12" s="81">
        <v>4356.0200000000004</v>
      </c>
      <c r="L12" s="80">
        <v>1</v>
      </c>
      <c r="M12" s="80">
        <v>1.0800000000000001E-2</v>
      </c>
    </row>
    <row r="13" spans="2:98">
      <c r="B13" t="s">
        <v>955</v>
      </c>
      <c r="C13" t="s">
        <v>956</v>
      </c>
      <c r="D13" t="s">
        <v>123</v>
      </c>
      <c r="E13" t="s">
        <v>957</v>
      </c>
      <c r="F13" t="s">
        <v>586</v>
      </c>
      <c r="G13" t="s">
        <v>102</v>
      </c>
      <c r="H13" s="77">
        <v>225</v>
      </c>
      <c r="I13" s="77">
        <v>500000</v>
      </c>
      <c r="J13" s="77">
        <v>1125</v>
      </c>
      <c r="K13" s="78">
        <v>4.4999999999999997E-3</v>
      </c>
      <c r="L13" s="78">
        <v>0.25829999999999997</v>
      </c>
      <c r="M13" s="78">
        <v>2.8E-3</v>
      </c>
    </row>
    <row r="14" spans="2:98">
      <c r="B14" t="s">
        <v>958</v>
      </c>
      <c r="C14" t="s">
        <v>959</v>
      </c>
      <c r="D14" t="s">
        <v>123</v>
      </c>
      <c r="E14" t="s">
        <v>960</v>
      </c>
      <c r="F14" t="s">
        <v>661</v>
      </c>
      <c r="G14" t="s">
        <v>102</v>
      </c>
      <c r="H14" s="77">
        <v>807755</v>
      </c>
      <c r="I14" s="77">
        <v>400</v>
      </c>
      <c r="J14" s="77">
        <v>3231.02</v>
      </c>
      <c r="K14" s="78">
        <v>5.3E-3</v>
      </c>
      <c r="L14" s="78">
        <v>0.74170000000000003</v>
      </c>
      <c r="M14" s="78">
        <v>8.0000000000000002E-3</v>
      </c>
    </row>
    <row r="15" spans="2:98">
      <c r="B15" s="79" t="s">
        <v>232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s="79" t="s">
        <v>269</v>
      </c>
      <c r="C16" s="16"/>
      <c r="D16" s="16"/>
      <c r="E16" s="16"/>
      <c r="H16" s="81">
        <v>0</v>
      </c>
      <c r="J16" s="81">
        <v>0</v>
      </c>
      <c r="L16" s="80">
        <v>0</v>
      </c>
      <c r="M16" s="80">
        <v>0</v>
      </c>
    </row>
    <row r="17" spans="2:13">
      <c r="B17" t="s">
        <v>227</v>
      </c>
      <c r="C17" t="s">
        <v>227</v>
      </c>
      <c r="D17" s="16"/>
      <c r="E17" s="16"/>
      <c r="F17" t="s">
        <v>227</v>
      </c>
      <c r="G17" t="s">
        <v>227</v>
      </c>
      <c r="H17" s="77">
        <v>0</v>
      </c>
      <c r="I17" s="77">
        <v>0</v>
      </c>
      <c r="J17" s="77">
        <v>0</v>
      </c>
      <c r="K17" s="78">
        <v>0</v>
      </c>
      <c r="L17" s="78">
        <v>0</v>
      </c>
      <c r="M17" s="78">
        <v>0</v>
      </c>
    </row>
    <row r="18" spans="2:13">
      <c r="B18" s="79" t="s">
        <v>270</v>
      </c>
      <c r="C18" s="16"/>
      <c r="D18" s="16"/>
      <c r="E18" s="16"/>
      <c r="H18" s="81">
        <v>0</v>
      </c>
      <c r="J18" s="81">
        <v>0</v>
      </c>
      <c r="L18" s="80">
        <v>0</v>
      </c>
      <c r="M18" s="80">
        <v>0</v>
      </c>
    </row>
    <row r="19" spans="2:13">
      <c r="B19" t="s">
        <v>227</v>
      </c>
      <c r="C19" t="s">
        <v>227</v>
      </c>
      <c r="D19" s="16"/>
      <c r="E19" s="16"/>
      <c r="F19" t="s">
        <v>227</v>
      </c>
      <c r="G19" t="s">
        <v>227</v>
      </c>
      <c r="H19" s="77">
        <v>0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t="s">
        <v>234</v>
      </c>
      <c r="C20" s="16"/>
      <c r="D20" s="16"/>
      <c r="E20" s="16"/>
    </row>
    <row r="21" spans="2:13">
      <c r="B21" t="s">
        <v>263</v>
      </c>
      <c r="C21" s="16"/>
      <c r="D21" s="16"/>
      <c r="E21" s="16"/>
    </row>
    <row r="22" spans="2:13">
      <c r="B22" t="s">
        <v>264</v>
      </c>
      <c r="C22" s="16"/>
      <c r="D22" s="16"/>
      <c r="E22" s="16"/>
    </row>
    <row r="23" spans="2:13">
      <c r="B23" t="s">
        <v>265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203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961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227</v>
      </c>
      <c r="C14" t="s">
        <v>227</v>
      </c>
      <c r="D14" t="s">
        <v>227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962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227</v>
      </c>
      <c r="C16" t="s">
        <v>227</v>
      </c>
      <c r="D16" t="s">
        <v>227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963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227</v>
      </c>
      <c r="C18" t="s">
        <v>227</v>
      </c>
      <c r="D18" t="s">
        <v>227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964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227</v>
      </c>
      <c r="C20" t="s">
        <v>227</v>
      </c>
      <c r="D20" t="s">
        <v>227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232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965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227</v>
      </c>
      <c r="C23" t="s">
        <v>227</v>
      </c>
      <c r="D23" t="s">
        <v>227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966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227</v>
      </c>
      <c r="C25" t="s">
        <v>227</v>
      </c>
      <c r="D25" t="s">
        <v>227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967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227</v>
      </c>
      <c r="C27" t="s">
        <v>227</v>
      </c>
      <c r="D27" t="s">
        <v>227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968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227</v>
      </c>
      <c r="C29" t="s">
        <v>227</v>
      </c>
      <c r="D29" t="s">
        <v>227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234</v>
      </c>
      <c r="C30" s="16"/>
    </row>
    <row r="31" spans="2:11">
      <c r="B31" t="s">
        <v>263</v>
      </c>
      <c r="C31" s="16"/>
    </row>
    <row r="32" spans="2:11">
      <c r="B32" t="s">
        <v>264</v>
      </c>
      <c r="C32" s="16"/>
    </row>
    <row r="33" spans="2:3">
      <c r="B33" t="s">
        <v>265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1682636</v>
      </c>
      <c r="H11" s="7"/>
      <c r="I11" s="75">
        <v>133.23781971611001</v>
      </c>
      <c r="J11" s="7"/>
      <c r="K11" s="76">
        <v>1</v>
      </c>
      <c r="L11" s="76">
        <v>2.9999999999999997E-4</v>
      </c>
      <c r="M11" s="16"/>
      <c r="N11" s="16"/>
      <c r="O11" s="16"/>
      <c r="P11" s="16"/>
      <c r="BG11" s="16"/>
    </row>
    <row r="12" spans="2:59">
      <c r="B12" s="79" t="s">
        <v>969</v>
      </c>
      <c r="C12" s="16"/>
      <c r="D12" s="16"/>
      <c r="G12" s="81">
        <v>1682636</v>
      </c>
      <c r="I12" s="81">
        <v>133.23781971611001</v>
      </c>
      <c r="K12" s="80">
        <v>1</v>
      </c>
      <c r="L12" s="80">
        <v>2.9999999999999997E-4</v>
      </c>
    </row>
    <row r="13" spans="2:59">
      <c r="B13" t="s">
        <v>970</v>
      </c>
      <c r="C13" t="s">
        <v>971</v>
      </c>
      <c r="D13" t="s">
        <v>731</v>
      </c>
      <c r="E13" t="s">
        <v>106</v>
      </c>
      <c r="F13" t="s">
        <v>972</v>
      </c>
      <c r="G13" s="77">
        <v>14000</v>
      </c>
      <c r="H13" s="77">
        <v>1E-4</v>
      </c>
      <c r="I13" s="77">
        <v>4.4464E-5</v>
      </c>
      <c r="J13" s="78">
        <v>0</v>
      </c>
      <c r="K13" s="78">
        <v>0</v>
      </c>
      <c r="L13" s="78">
        <v>0</v>
      </c>
    </row>
    <row r="14" spans="2:59">
      <c r="B14" t="s">
        <v>750</v>
      </c>
      <c r="C14" t="s">
        <v>751</v>
      </c>
      <c r="D14" t="s">
        <v>373</v>
      </c>
      <c r="E14" t="s">
        <v>106</v>
      </c>
      <c r="F14" t="s">
        <v>973</v>
      </c>
      <c r="G14" s="77">
        <v>39000</v>
      </c>
      <c r="H14" s="77">
        <v>0.27739999999999998</v>
      </c>
      <c r="I14" s="77">
        <v>0.34359873600000002</v>
      </c>
      <c r="J14" s="78">
        <v>0</v>
      </c>
      <c r="K14" s="78">
        <v>2.5999999999999999E-3</v>
      </c>
      <c r="L14" s="78">
        <v>0</v>
      </c>
    </row>
    <row r="15" spans="2:59">
      <c r="B15" t="s">
        <v>974</v>
      </c>
      <c r="C15" t="s">
        <v>975</v>
      </c>
      <c r="D15" t="s">
        <v>537</v>
      </c>
      <c r="E15" t="s">
        <v>102</v>
      </c>
      <c r="F15" t="s">
        <v>976</v>
      </c>
      <c r="G15" s="77">
        <v>20699</v>
      </c>
      <c r="H15" s="77">
        <v>4.7149850000000004</v>
      </c>
      <c r="I15" s="77">
        <v>0.97595474515000002</v>
      </c>
      <c r="J15" s="78">
        <v>0</v>
      </c>
      <c r="K15" s="78">
        <v>7.3000000000000001E-3</v>
      </c>
      <c r="L15" s="78">
        <v>0</v>
      </c>
    </row>
    <row r="16" spans="2:59">
      <c r="B16" t="s">
        <v>977</v>
      </c>
      <c r="C16" t="s">
        <v>978</v>
      </c>
      <c r="D16" t="s">
        <v>979</v>
      </c>
      <c r="E16" t="s">
        <v>102</v>
      </c>
      <c r="F16" t="s">
        <v>980</v>
      </c>
      <c r="G16" s="77">
        <v>1450000</v>
      </c>
      <c r="H16" s="77">
        <v>1.7E-5</v>
      </c>
      <c r="I16" s="77">
        <v>2.4649999999999997E-4</v>
      </c>
      <c r="J16" s="78">
        <v>0</v>
      </c>
      <c r="K16" s="78">
        <v>0</v>
      </c>
      <c r="L16" s="78">
        <v>0</v>
      </c>
    </row>
    <row r="17" spans="2:12">
      <c r="B17" t="s">
        <v>981</v>
      </c>
      <c r="C17" t="s">
        <v>982</v>
      </c>
      <c r="D17" t="s">
        <v>983</v>
      </c>
      <c r="E17" t="s">
        <v>102</v>
      </c>
      <c r="F17" t="s">
        <v>984</v>
      </c>
      <c r="G17" s="77">
        <v>80000</v>
      </c>
      <c r="H17" s="77">
        <v>1.9999999999999999E-6</v>
      </c>
      <c r="I17" s="77">
        <v>1.5999999999999999E-6</v>
      </c>
      <c r="J17" s="78">
        <v>0</v>
      </c>
      <c r="K17" s="78">
        <v>0</v>
      </c>
      <c r="L17" s="78">
        <v>0</v>
      </c>
    </row>
    <row r="18" spans="2:12">
      <c r="B18" t="s">
        <v>985</v>
      </c>
      <c r="C18" t="s">
        <v>986</v>
      </c>
      <c r="D18" t="s">
        <v>341</v>
      </c>
      <c r="E18" t="s">
        <v>102</v>
      </c>
      <c r="F18" t="s">
        <v>987</v>
      </c>
      <c r="G18" s="77">
        <v>43937</v>
      </c>
      <c r="H18" s="77">
        <v>291.08380799999998</v>
      </c>
      <c r="I18" s="77">
        <v>127.89349272096</v>
      </c>
      <c r="J18" s="78">
        <v>0</v>
      </c>
      <c r="K18" s="78">
        <v>0.95989999999999998</v>
      </c>
      <c r="L18" s="78">
        <v>2.9999999999999997E-4</v>
      </c>
    </row>
    <row r="19" spans="2:12">
      <c r="B19" t="s">
        <v>988</v>
      </c>
      <c r="C19" t="s">
        <v>989</v>
      </c>
      <c r="D19" t="s">
        <v>522</v>
      </c>
      <c r="E19" t="s">
        <v>102</v>
      </c>
      <c r="F19" t="s">
        <v>990</v>
      </c>
      <c r="G19" s="77">
        <v>35000</v>
      </c>
      <c r="H19" s="77">
        <v>11.498517</v>
      </c>
      <c r="I19" s="77">
        <v>4.0244809500000001</v>
      </c>
      <c r="J19" s="78">
        <v>0</v>
      </c>
      <c r="K19" s="78">
        <v>3.0200000000000001E-2</v>
      </c>
      <c r="L19" s="78">
        <v>0</v>
      </c>
    </row>
    <row r="20" spans="2:12">
      <c r="B20" s="79" t="s">
        <v>898</v>
      </c>
      <c r="C20" s="16"/>
      <c r="D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227</v>
      </c>
      <c r="C21" t="s">
        <v>227</v>
      </c>
      <c r="D21" t="s">
        <v>227</v>
      </c>
      <c r="E21" t="s">
        <v>227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t="s">
        <v>234</v>
      </c>
      <c r="C22" s="16"/>
      <c r="D22" s="16"/>
    </row>
    <row r="23" spans="2:12">
      <c r="B23" t="s">
        <v>263</v>
      </c>
      <c r="C23" s="16"/>
      <c r="D23" s="16"/>
    </row>
    <row r="24" spans="2:12">
      <c r="B24" t="s">
        <v>264</v>
      </c>
      <c r="C24" s="16"/>
      <c r="D24" s="16"/>
    </row>
    <row r="25" spans="2:12">
      <c r="B25" t="s">
        <v>265</v>
      </c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203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899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227</v>
      </c>
      <c r="C14" t="s">
        <v>227</v>
      </c>
      <c r="D14" t="s">
        <v>227</v>
      </c>
      <c r="E14" t="s">
        <v>227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900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227</v>
      </c>
      <c r="C16" t="s">
        <v>227</v>
      </c>
      <c r="D16" t="s">
        <v>227</v>
      </c>
      <c r="E16" t="s">
        <v>227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991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227</v>
      </c>
      <c r="C18" t="s">
        <v>227</v>
      </c>
      <c r="D18" t="s">
        <v>227</v>
      </c>
      <c r="E18" t="s">
        <v>227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901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227</v>
      </c>
      <c r="C20" t="s">
        <v>227</v>
      </c>
      <c r="D20" t="s">
        <v>227</v>
      </c>
      <c r="E20" t="s">
        <v>227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368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227</v>
      </c>
      <c r="C22" t="s">
        <v>227</v>
      </c>
      <c r="D22" t="s">
        <v>227</v>
      </c>
      <c r="E22" t="s">
        <v>227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899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227</v>
      </c>
      <c r="C25" t="s">
        <v>227</v>
      </c>
      <c r="D25" t="s">
        <v>227</v>
      </c>
      <c r="E25" t="s">
        <v>227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902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227</v>
      </c>
      <c r="C27" t="s">
        <v>227</v>
      </c>
      <c r="D27" t="s">
        <v>227</v>
      </c>
      <c r="E27" t="s">
        <v>227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901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227</v>
      </c>
      <c r="C29" t="s">
        <v>227</v>
      </c>
      <c r="D29" t="s">
        <v>227</v>
      </c>
      <c r="E29" t="s">
        <v>227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903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227</v>
      </c>
      <c r="C31" t="s">
        <v>227</v>
      </c>
      <c r="D31" t="s">
        <v>227</v>
      </c>
      <c r="E31" t="s">
        <v>227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368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227</v>
      </c>
      <c r="C33" t="s">
        <v>227</v>
      </c>
      <c r="D33" t="s">
        <v>227</v>
      </c>
      <c r="E33" t="s">
        <v>227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234</v>
      </c>
      <c r="C34" s="16"/>
      <c r="D34" s="16"/>
    </row>
    <row r="35" spans="2:12">
      <c r="B35" t="s">
        <v>263</v>
      </c>
      <c r="C35" s="16"/>
      <c r="D35" s="16"/>
    </row>
    <row r="36" spans="2:12">
      <c r="B36" t="s">
        <v>264</v>
      </c>
      <c r="C36" s="16"/>
      <c r="D36" s="16"/>
    </row>
    <row r="37" spans="2:12">
      <c r="B37" t="s">
        <v>265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6" workbookViewId="0">
      <selection activeCell="J31" sqref="J31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</f>
        <v>73896.554594557005</v>
      </c>
      <c r="K11" s="76">
        <f>J11/$J$11</f>
        <v>1</v>
      </c>
      <c r="L11" s="76">
        <f>J11/'סכום נכסי הקרן'!$C$42</f>
        <v>0.18279340813223993</v>
      </c>
    </row>
    <row r="12" spans="2:13">
      <c r="B12" s="79" t="s">
        <v>203</v>
      </c>
      <c r="C12" s="26"/>
      <c r="D12" s="27"/>
      <c r="E12" s="27"/>
      <c r="F12" s="27"/>
      <c r="G12" s="27"/>
      <c r="H12" s="27"/>
      <c r="I12" s="80">
        <v>0</v>
      </c>
      <c r="J12" s="81">
        <f>J13+J16+J24+J26+J28+J30+J32</f>
        <v>73896.554594557005</v>
      </c>
      <c r="K12" s="80">
        <f t="shared" ref="K12:K38" si="0">J12/$J$11</f>
        <v>1</v>
      </c>
      <c r="L12" s="80">
        <f>J12/'סכום נכסי הקרן'!$C$42</f>
        <v>0.18279340813223993</v>
      </c>
    </row>
    <row r="13" spans="2:13">
      <c r="B13" s="79" t="s">
        <v>204</v>
      </c>
      <c r="C13" s="26"/>
      <c r="D13" s="27"/>
      <c r="E13" s="27"/>
      <c r="F13" s="27"/>
      <c r="G13" s="27"/>
      <c r="H13" s="27"/>
      <c r="I13" s="80">
        <v>0</v>
      </c>
      <c r="J13" s="81">
        <f>J14+J15</f>
        <v>52029.157849999996</v>
      </c>
      <c r="K13" s="80">
        <f t="shared" si="0"/>
        <v>0.70408097015435556</v>
      </c>
      <c r="L13" s="80">
        <f>J13/'סכום נכסי הקרן'!$C$42</f>
        <v>0.12870136013556857</v>
      </c>
    </row>
    <row r="14" spans="2:13">
      <c r="B14" t="s">
        <v>205</v>
      </c>
      <c r="C14" t="s">
        <v>206</v>
      </c>
      <c r="D14" t="s">
        <v>207</v>
      </c>
      <c r="E14" t="s">
        <v>208</v>
      </c>
      <c r="F14" t="s">
        <v>209</v>
      </c>
      <c r="G14" t="s">
        <v>102</v>
      </c>
      <c r="H14" s="78">
        <v>0</v>
      </c>
      <c r="I14" s="78">
        <v>0</v>
      </c>
      <c r="J14" s="77">
        <f>52647.92082-638.338170000003</f>
        <v>52009.582649999997</v>
      </c>
      <c r="K14" s="78">
        <f t="shared" si="0"/>
        <v>0.70381607011798175</v>
      </c>
      <c r="L14" s="78">
        <f>J14/'סכום נכסי הקרן'!$C$42</f>
        <v>0.12865293815510542</v>
      </c>
    </row>
    <row r="15" spans="2:13">
      <c r="B15" t="s">
        <v>210</v>
      </c>
      <c r="C15" t="s">
        <v>206</v>
      </c>
      <c r="D15" t="s">
        <v>207</v>
      </c>
      <c r="E15" t="s">
        <v>208</v>
      </c>
      <c r="F15" t="s">
        <v>209</v>
      </c>
      <c r="G15" t="s">
        <v>102</v>
      </c>
      <c r="H15" s="78">
        <v>0</v>
      </c>
      <c r="I15" s="78">
        <v>0</v>
      </c>
      <c r="J15" s="77">
        <v>19.575199999999999</v>
      </c>
      <c r="K15" s="78">
        <f t="shared" si="0"/>
        <v>2.6490003637384533E-4</v>
      </c>
      <c r="L15" s="78">
        <f>J15/'סכום נכסי הקרן'!$C$42</f>
        <v>4.8421980463129518E-5</v>
      </c>
    </row>
    <row r="16" spans="2:13">
      <c r="B16" s="79" t="s">
        <v>211</v>
      </c>
      <c r="D16" s="16"/>
      <c r="I16" s="80">
        <v>0</v>
      </c>
      <c r="J16" s="81">
        <v>21867.396744557002</v>
      </c>
      <c r="K16" s="80">
        <f t="shared" si="0"/>
        <v>0.29591902984564433</v>
      </c>
      <c r="L16" s="80">
        <f>J16/'סכום נכסי הקרן'!$C$42</f>
        <v>5.4092047996671361E-2</v>
      </c>
    </row>
    <row r="17" spans="2:12">
      <c r="B17" t="s">
        <v>212</v>
      </c>
      <c r="C17" t="s">
        <v>213</v>
      </c>
      <c r="D17" t="s">
        <v>207</v>
      </c>
      <c r="E17" t="s">
        <v>208</v>
      </c>
      <c r="F17" t="s">
        <v>209</v>
      </c>
      <c r="G17" t="s">
        <v>110</v>
      </c>
      <c r="H17" s="78">
        <v>0</v>
      </c>
      <c r="I17" s="78">
        <v>0</v>
      </c>
      <c r="J17" s="77">
        <v>3669.9272856080001</v>
      </c>
      <c r="K17" s="78">
        <f t="shared" si="0"/>
        <v>4.9663036466903371E-2</v>
      </c>
      <c r="L17" s="78">
        <f>J17/'סכום נכסי הקרן'!$C$42</f>
        <v>9.0780756939809835E-3</v>
      </c>
    </row>
    <row r="18" spans="2:12">
      <c r="B18" t="s">
        <v>214</v>
      </c>
      <c r="C18" t="s">
        <v>215</v>
      </c>
      <c r="D18" t="s">
        <v>207</v>
      </c>
      <c r="E18" t="s">
        <v>208</v>
      </c>
      <c r="F18" t="s">
        <v>209</v>
      </c>
      <c r="G18" t="s">
        <v>106</v>
      </c>
      <c r="H18" s="78">
        <v>0</v>
      </c>
      <c r="I18" s="78">
        <v>0</v>
      </c>
      <c r="J18" s="77">
        <v>16039.77623888</v>
      </c>
      <c r="K18" s="78">
        <f t="shared" si="0"/>
        <v>0.21705715952366528</v>
      </c>
      <c r="L18" s="78">
        <f>J18/'סכום נכסי הקרן'!$C$42</f>
        <v>3.9676617948834057E-2</v>
      </c>
    </row>
    <row r="19" spans="2:12">
      <c r="B19" t="s">
        <v>216</v>
      </c>
      <c r="C19" t="s">
        <v>217</v>
      </c>
      <c r="D19" t="s">
        <v>207</v>
      </c>
      <c r="E19" t="s">
        <v>208</v>
      </c>
      <c r="F19" t="s">
        <v>209</v>
      </c>
      <c r="G19" t="s">
        <v>202</v>
      </c>
      <c r="H19" s="78">
        <v>0</v>
      </c>
      <c r="I19" s="78">
        <v>0</v>
      </c>
      <c r="J19" s="77">
        <v>60.662732519999999</v>
      </c>
      <c r="K19" s="78">
        <f t="shared" si="0"/>
        <v>8.2091422059978199E-4</v>
      </c>
      <c r="L19" s="78">
        <f>J19/'סכום נכסי הקרן'!$C$42</f>
        <v>1.5005770816765558E-4</v>
      </c>
    </row>
    <row r="20" spans="2:12">
      <c r="B20" t="s">
        <v>218</v>
      </c>
      <c r="C20" t="s">
        <v>219</v>
      </c>
      <c r="D20" t="s">
        <v>207</v>
      </c>
      <c r="E20" t="s">
        <v>208</v>
      </c>
      <c r="F20" t="s">
        <v>209</v>
      </c>
      <c r="G20" t="s">
        <v>123</v>
      </c>
      <c r="H20" s="78">
        <v>0</v>
      </c>
      <c r="I20" s="78">
        <v>0</v>
      </c>
      <c r="J20" s="77">
        <v>12.386504818000001</v>
      </c>
      <c r="K20" s="78">
        <f t="shared" si="0"/>
        <v>1.6761951739103617E-4</v>
      </c>
      <c r="L20" s="78">
        <f>J20/'סכום נכסי הקרן'!$C$42</f>
        <v>3.0639742853388763E-5</v>
      </c>
    </row>
    <row r="21" spans="2:12">
      <c r="B21" t="s">
        <v>220</v>
      </c>
      <c r="C21" t="s">
        <v>221</v>
      </c>
      <c r="D21" t="s">
        <v>207</v>
      </c>
      <c r="E21" t="s">
        <v>208</v>
      </c>
      <c r="F21" t="s">
        <v>209</v>
      </c>
      <c r="G21" t="s">
        <v>201</v>
      </c>
      <c r="H21" s="78">
        <v>0</v>
      </c>
      <c r="I21" s="78">
        <v>0</v>
      </c>
      <c r="J21" s="77">
        <v>42.974892975000003</v>
      </c>
      <c r="K21" s="78">
        <f t="shared" si="0"/>
        <v>5.8155475868648145E-4</v>
      </c>
      <c r="L21" s="78">
        <f>J21/'סכום נכסי הקרן'!$C$42</f>
        <v>1.0630437635582432E-4</v>
      </c>
    </row>
    <row r="22" spans="2:12">
      <c r="B22" t="s">
        <v>222</v>
      </c>
      <c r="C22" t="s">
        <v>223</v>
      </c>
      <c r="D22" t="s">
        <v>207</v>
      </c>
      <c r="E22" t="s">
        <v>208</v>
      </c>
      <c r="F22" t="s">
        <v>209</v>
      </c>
      <c r="G22" t="s">
        <v>113</v>
      </c>
      <c r="H22" s="78">
        <v>0</v>
      </c>
      <c r="I22" s="78">
        <v>0</v>
      </c>
      <c r="J22" s="77">
        <v>865.43561782799998</v>
      </c>
      <c r="K22" s="78">
        <f t="shared" si="0"/>
        <v>1.1711447476493652E-2</v>
      </c>
      <c r="L22" s="78">
        <f>J22/'סכום נכסי הקרן'!$C$42</f>
        <v>2.1407753983899956E-3</v>
      </c>
    </row>
    <row r="23" spans="2:12">
      <c r="B23" t="s">
        <v>224</v>
      </c>
      <c r="C23" t="s">
        <v>225</v>
      </c>
      <c r="D23" t="s">
        <v>207</v>
      </c>
      <c r="E23" t="s">
        <v>208</v>
      </c>
      <c r="F23" t="s">
        <v>209</v>
      </c>
      <c r="G23" t="s">
        <v>200</v>
      </c>
      <c r="H23" s="78">
        <v>0</v>
      </c>
      <c r="I23" s="78">
        <v>0</v>
      </c>
      <c r="J23" s="77">
        <v>1176.233471928</v>
      </c>
      <c r="K23" s="78">
        <f t="shared" si="0"/>
        <v>1.5917297881904737E-2</v>
      </c>
      <c r="L23" s="78">
        <f>J23/'סכום נכסי הקרן'!$C$42</f>
        <v>2.9095771280894509E-3</v>
      </c>
    </row>
    <row r="24" spans="2:12">
      <c r="B24" s="79" t="s">
        <v>226</v>
      </c>
      <c r="D24" s="16"/>
      <c r="I24" s="80">
        <v>0</v>
      </c>
      <c r="J24" s="81">
        <v>0</v>
      </c>
      <c r="K24" s="80">
        <f t="shared" si="0"/>
        <v>0</v>
      </c>
      <c r="L24" s="80">
        <f>J24/'סכום נכסי הקרן'!$C$42</f>
        <v>0</v>
      </c>
    </row>
    <row r="25" spans="2:12">
      <c r="B25" t="s">
        <v>227</v>
      </c>
      <c r="C25" t="s">
        <v>227</v>
      </c>
      <c r="D25" s="16"/>
      <c r="E25" t="s">
        <v>227</v>
      </c>
      <c r="G25" t="s">
        <v>227</v>
      </c>
      <c r="H25" s="78">
        <v>0</v>
      </c>
      <c r="I25" s="78">
        <v>0</v>
      </c>
      <c r="J25" s="77">
        <v>0</v>
      </c>
      <c r="K25" s="78">
        <f t="shared" si="0"/>
        <v>0</v>
      </c>
      <c r="L25" s="78">
        <f>J25/'סכום נכסי הקרן'!$C$42</f>
        <v>0</v>
      </c>
    </row>
    <row r="26" spans="2:12">
      <c r="B26" s="79" t="s">
        <v>228</v>
      </c>
      <c r="D26" s="16"/>
      <c r="I26" s="80">
        <v>0</v>
      </c>
      <c r="J26" s="81">
        <v>0</v>
      </c>
      <c r="K26" s="80">
        <f t="shared" si="0"/>
        <v>0</v>
      </c>
      <c r="L26" s="80">
        <f>J26/'סכום נכסי הקרן'!$C$42</f>
        <v>0</v>
      </c>
    </row>
    <row r="27" spans="2:12">
      <c r="B27" t="s">
        <v>227</v>
      </c>
      <c r="C27" t="s">
        <v>227</v>
      </c>
      <c r="D27" s="16"/>
      <c r="E27" t="s">
        <v>227</v>
      </c>
      <c r="G27" t="s">
        <v>227</v>
      </c>
      <c r="H27" s="78">
        <v>0</v>
      </c>
      <c r="I27" s="78">
        <v>0</v>
      </c>
      <c r="J27" s="77">
        <v>0</v>
      </c>
      <c r="K27" s="78">
        <f t="shared" si="0"/>
        <v>0</v>
      </c>
      <c r="L27" s="78">
        <f>J27/'סכום נכסי הקרן'!$C$42</f>
        <v>0</v>
      </c>
    </row>
    <row r="28" spans="2:12">
      <c r="B28" s="79" t="s">
        <v>229</v>
      </c>
      <c r="D28" s="16"/>
      <c r="I28" s="80">
        <v>0</v>
      </c>
      <c r="J28" s="81">
        <v>0</v>
      </c>
      <c r="K28" s="80">
        <f t="shared" si="0"/>
        <v>0</v>
      </c>
      <c r="L28" s="80">
        <f>J28/'סכום נכסי הקרן'!$C$42</f>
        <v>0</v>
      </c>
    </row>
    <row r="29" spans="2:12">
      <c r="B29" t="s">
        <v>227</v>
      </c>
      <c r="C29" t="s">
        <v>227</v>
      </c>
      <c r="D29" s="16"/>
      <c r="E29" t="s">
        <v>227</v>
      </c>
      <c r="G29" t="s">
        <v>227</v>
      </c>
      <c r="H29" s="78">
        <v>0</v>
      </c>
      <c r="I29" s="78">
        <v>0</v>
      </c>
      <c r="J29" s="77">
        <v>0</v>
      </c>
      <c r="K29" s="78">
        <f t="shared" si="0"/>
        <v>0</v>
      </c>
      <c r="L29" s="78">
        <f>J29/'סכום נכסי הקרן'!$C$42</f>
        <v>0</v>
      </c>
    </row>
    <row r="30" spans="2:12">
      <c r="B30" s="79" t="s">
        <v>230</v>
      </c>
      <c r="D30" s="16"/>
      <c r="I30" s="80">
        <v>0</v>
      </c>
      <c r="J30" s="81">
        <v>0</v>
      </c>
      <c r="K30" s="80">
        <f t="shared" si="0"/>
        <v>0</v>
      </c>
      <c r="L30" s="80">
        <f>J30/'סכום נכסי הקרן'!$C$42</f>
        <v>0</v>
      </c>
    </row>
    <row r="31" spans="2:12">
      <c r="B31" t="s">
        <v>227</v>
      </c>
      <c r="C31" t="s">
        <v>227</v>
      </c>
      <c r="D31" s="16"/>
      <c r="E31" t="s">
        <v>227</v>
      </c>
      <c r="G31" t="s">
        <v>227</v>
      </c>
      <c r="H31" s="78">
        <v>0</v>
      </c>
      <c r="I31" s="78">
        <v>0</v>
      </c>
      <c r="J31" s="77">
        <v>0</v>
      </c>
      <c r="K31" s="78">
        <f t="shared" si="0"/>
        <v>0</v>
      </c>
      <c r="L31" s="78">
        <f>J31/'סכום נכסי הקרן'!$C$42</f>
        <v>0</v>
      </c>
    </row>
    <row r="32" spans="2:12">
      <c r="B32" s="79" t="s">
        <v>231</v>
      </c>
      <c r="D32" s="16"/>
      <c r="I32" s="80">
        <v>0</v>
      </c>
      <c r="J32" s="81">
        <v>0</v>
      </c>
      <c r="K32" s="80">
        <f t="shared" si="0"/>
        <v>0</v>
      </c>
      <c r="L32" s="80">
        <f>J32/'סכום נכסי הקרן'!$C$42</f>
        <v>0</v>
      </c>
    </row>
    <row r="33" spans="2:12">
      <c r="B33" t="s">
        <v>227</v>
      </c>
      <c r="C33" t="s">
        <v>227</v>
      </c>
      <c r="D33" s="16"/>
      <c r="E33" t="s">
        <v>227</v>
      </c>
      <c r="G33" t="s">
        <v>227</v>
      </c>
      <c r="H33" s="78">
        <v>0</v>
      </c>
      <c r="I33" s="78">
        <v>0</v>
      </c>
      <c r="J33" s="77">
        <v>0</v>
      </c>
      <c r="K33" s="78">
        <f t="shared" si="0"/>
        <v>0</v>
      </c>
      <c r="L33" s="78">
        <f>J33/'סכום נכסי הקרן'!$C$42</f>
        <v>0</v>
      </c>
    </row>
    <row r="34" spans="2:12">
      <c r="B34" s="79" t="s">
        <v>232</v>
      </c>
      <c r="D34" s="16"/>
      <c r="I34" s="80">
        <v>0</v>
      </c>
      <c r="J34" s="81">
        <v>0</v>
      </c>
      <c r="K34" s="80">
        <f t="shared" si="0"/>
        <v>0</v>
      </c>
      <c r="L34" s="80">
        <f>J34/'סכום נכסי הקרן'!$C$42</f>
        <v>0</v>
      </c>
    </row>
    <row r="35" spans="2:12">
      <c r="B35" s="79" t="s">
        <v>233</v>
      </c>
      <c r="D35" s="16"/>
      <c r="I35" s="80">
        <v>0</v>
      </c>
      <c r="J35" s="81">
        <v>0</v>
      </c>
      <c r="K35" s="80">
        <f t="shared" si="0"/>
        <v>0</v>
      </c>
      <c r="L35" s="80">
        <f>J35/'סכום נכסי הקרן'!$C$42</f>
        <v>0</v>
      </c>
    </row>
    <row r="36" spans="2:12">
      <c r="B36" t="s">
        <v>227</v>
      </c>
      <c r="C36" t="s">
        <v>227</v>
      </c>
      <c r="D36" s="16"/>
      <c r="E36" t="s">
        <v>227</v>
      </c>
      <c r="G36" t="s">
        <v>227</v>
      </c>
      <c r="H36" s="78">
        <v>0</v>
      </c>
      <c r="I36" s="78">
        <v>0</v>
      </c>
      <c r="J36" s="77">
        <v>0</v>
      </c>
      <c r="K36" s="78">
        <f t="shared" si="0"/>
        <v>0</v>
      </c>
      <c r="L36" s="78">
        <f>J36/'סכום נכסי הקרן'!$C$42</f>
        <v>0</v>
      </c>
    </row>
    <row r="37" spans="2:12">
      <c r="B37" s="79" t="s">
        <v>231</v>
      </c>
      <c r="D37" s="16"/>
      <c r="I37" s="80">
        <v>0</v>
      </c>
      <c r="J37" s="81">
        <v>0</v>
      </c>
      <c r="K37" s="80">
        <f t="shared" si="0"/>
        <v>0</v>
      </c>
      <c r="L37" s="80">
        <f>J37/'סכום נכסי הקרן'!$C$42</f>
        <v>0</v>
      </c>
    </row>
    <row r="38" spans="2:12">
      <c r="B38" t="s">
        <v>227</v>
      </c>
      <c r="C38" t="s">
        <v>227</v>
      </c>
      <c r="D38" s="16"/>
      <c r="E38" t="s">
        <v>227</v>
      </c>
      <c r="G38" t="s">
        <v>227</v>
      </c>
      <c r="H38" s="78">
        <v>0</v>
      </c>
      <c r="I38" s="78">
        <v>0</v>
      </c>
      <c r="J38" s="77">
        <v>0</v>
      </c>
      <c r="K38" s="78">
        <f t="shared" si="0"/>
        <v>0</v>
      </c>
      <c r="L38" s="78">
        <f>J38/'סכום נכסי הקרן'!$C$42</f>
        <v>0</v>
      </c>
    </row>
    <row r="39" spans="2:12">
      <c r="B39" t="s">
        <v>234</v>
      </c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203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899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227</v>
      </c>
      <c r="C14" t="s">
        <v>227</v>
      </c>
      <c r="D14" t="s">
        <v>227</v>
      </c>
      <c r="E14" t="s">
        <v>227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900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227</v>
      </c>
      <c r="C16" t="s">
        <v>227</v>
      </c>
      <c r="D16" t="s">
        <v>227</v>
      </c>
      <c r="E16" t="s">
        <v>227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991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227</v>
      </c>
      <c r="C18" t="s">
        <v>227</v>
      </c>
      <c r="D18" t="s">
        <v>227</v>
      </c>
      <c r="E18" t="s">
        <v>227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901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227</v>
      </c>
      <c r="C20" t="s">
        <v>227</v>
      </c>
      <c r="D20" t="s">
        <v>227</v>
      </c>
      <c r="E20" t="s">
        <v>227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368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227</v>
      </c>
      <c r="C22" t="s">
        <v>227</v>
      </c>
      <c r="D22" t="s">
        <v>227</v>
      </c>
      <c r="E22" t="s">
        <v>227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232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899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227</v>
      </c>
      <c r="C25" t="s">
        <v>227</v>
      </c>
      <c r="D25" t="s">
        <v>227</v>
      </c>
      <c r="E25" t="s">
        <v>227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902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227</v>
      </c>
      <c r="C27" t="s">
        <v>227</v>
      </c>
      <c r="D27" t="s">
        <v>227</v>
      </c>
      <c r="E27" t="s">
        <v>227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901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227</v>
      </c>
      <c r="C29" t="s">
        <v>227</v>
      </c>
      <c r="D29" t="s">
        <v>227</v>
      </c>
      <c r="E29" t="s">
        <v>227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368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227</v>
      </c>
      <c r="C31" t="s">
        <v>227</v>
      </c>
      <c r="D31" t="s">
        <v>227</v>
      </c>
      <c r="E31" t="s">
        <v>227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234</v>
      </c>
      <c r="C32" s="16"/>
      <c r="D32" s="16"/>
    </row>
    <row r="33" spans="2:4">
      <c r="B33" t="s">
        <v>263</v>
      </c>
      <c r="C33" s="16"/>
      <c r="D33" s="16"/>
    </row>
    <row r="34" spans="2:4">
      <c r="B34" t="s">
        <v>264</v>
      </c>
      <c r="C34" s="16"/>
      <c r="D34" s="16"/>
    </row>
    <row r="35" spans="2:4">
      <c r="B35" t="s">
        <v>265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4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203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925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227</v>
      </c>
      <c r="C14" t="s">
        <v>227</v>
      </c>
      <c r="D14" s="16"/>
      <c r="E14" t="s">
        <v>227</v>
      </c>
      <c r="H14" s="77">
        <v>0</v>
      </c>
      <c r="I14" t="s">
        <v>227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926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227</v>
      </c>
      <c r="C16" t="s">
        <v>227</v>
      </c>
      <c r="D16" s="16"/>
      <c r="E16" t="s">
        <v>227</v>
      </c>
      <c r="H16" s="77">
        <v>0</v>
      </c>
      <c r="I16" t="s">
        <v>227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927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928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227</v>
      </c>
      <c r="C19" t="s">
        <v>227</v>
      </c>
      <c r="D19" s="16"/>
      <c r="E19" t="s">
        <v>227</v>
      </c>
      <c r="H19" s="77">
        <v>0</v>
      </c>
      <c r="I19" t="s">
        <v>227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929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227</v>
      </c>
      <c r="C21" t="s">
        <v>227</v>
      </c>
      <c r="D21" s="16"/>
      <c r="E21" t="s">
        <v>227</v>
      </c>
      <c r="H21" s="77">
        <v>0</v>
      </c>
      <c r="I21" t="s">
        <v>227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930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227</v>
      </c>
      <c r="C23" t="s">
        <v>227</v>
      </c>
      <c r="D23" s="16"/>
      <c r="E23" t="s">
        <v>227</v>
      </c>
      <c r="H23" s="77">
        <v>0</v>
      </c>
      <c r="I23" t="s">
        <v>227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931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227</v>
      </c>
      <c r="C25" t="s">
        <v>227</v>
      </c>
      <c r="D25" s="16"/>
      <c r="E25" t="s">
        <v>227</v>
      </c>
      <c r="H25" s="77">
        <v>0</v>
      </c>
      <c r="I25" t="s">
        <v>227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925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227</v>
      </c>
      <c r="C28" t="s">
        <v>227</v>
      </c>
      <c r="D28" s="16"/>
      <c r="E28" t="s">
        <v>227</v>
      </c>
      <c r="H28" s="77">
        <v>0</v>
      </c>
      <c r="I28" t="s">
        <v>227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926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227</v>
      </c>
      <c r="C30" t="s">
        <v>227</v>
      </c>
      <c r="D30" s="16"/>
      <c r="E30" t="s">
        <v>227</v>
      </c>
      <c r="H30" s="77">
        <v>0</v>
      </c>
      <c r="I30" t="s">
        <v>227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927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928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227</v>
      </c>
      <c r="C33" t="s">
        <v>227</v>
      </c>
      <c r="D33" s="16"/>
      <c r="E33" t="s">
        <v>227</v>
      </c>
      <c r="H33" s="77">
        <v>0</v>
      </c>
      <c r="I33" t="s">
        <v>227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929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227</v>
      </c>
      <c r="C35" t="s">
        <v>227</v>
      </c>
      <c r="D35" s="16"/>
      <c r="E35" t="s">
        <v>227</v>
      </c>
      <c r="H35" s="77">
        <v>0</v>
      </c>
      <c r="I35" t="s">
        <v>227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930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227</v>
      </c>
      <c r="C37" t="s">
        <v>227</v>
      </c>
      <c r="D37" s="16"/>
      <c r="E37" t="s">
        <v>227</v>
      </c>
      <c r="H37" s="77">
        <v>0</v>
      </c>
      <c r="I37" t="s">
        <v>227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931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227</v>
      </c>
      <c r="C39" t="s">
        <v>227</v>
      </c>
      <c r="D39" s="16"/>
      <c r="E39" t="s">
        <v>227</v>
      </c>
      <c r="H39" s="77">
        <v>0</v>
      </c>
      <c r="I39" t="s">
        <v>227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234</v>
      </c>
      <c r="D40" s="16"/>
    </row>
    <row r="41" spans="2:17">
      <c r="B41" t="s">
        <v>263</v>
      </c>
      <c r="D41" s="16"/>
    </row>
    <row r="42" spans="2:17">
      <c r="B42" t="s">
        <v>264</v>
      </c>
      <c r="D42" s="16"/>
    </row>
    <row r="43" spans="2:17">
      <c r="B43" t="s">
        <v>265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topLeftCell="A13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203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992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227</v>
      </c>
      <c r="D14" t="s">
        <v>227</v>
      </c>
      <c r="F14" t="s">
        <v>227</v>
      </c>
      <c r="I14" s="77">
        <v>0</v>
      </c>
      <c r="J14" t="s">
        <v>227</v>
      </c>
      <c r="K14" t="s">
        <v>227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993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227</v>
      </c>
      <c r="D16" t="s">
        <v>227</v>
      </c>
      <c r="F16" t="s">
        <v>227</v>
      </c>
      <c r="I16" s="77">
        <v>0</v>
      </c>
      <c r="J16" t="s">
        <v>227</v>
      </c>
      <c r="K16" t="s">
        <v>227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994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227</v>
      </c>
      <c r="D18" t="s">
        <v>227</v>
      </c>
      <c r="F18" t="s">
        <v>227</v>
      </c>
      <c r="I18" s="77">
        <v>0</v>
      </c>
      <c r="J18" t="s">
        <v>227</v>
      </c>
      <c r="K18" t="s">
        <v>227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995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227</v>
      </c>
      <c r="D20" t="s">
        <v>227</v>
      </c>
      <c r="F20" t="s">
        <v>227</v>
      </c>
      <c r="I20" s="77">
        <v>0</v>
      </c>
      <c r="J20" t="s">
        <v>227</v>
      </c>
      <c r="K20" t="s">
        <v>227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996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227</v>
      </c>
      <c r="D22" t="s">
        <v>227</v>
      </c>
      <c r="F22" t="s">
        <v>227</v>
      </c>
      <c r="I22" s="77">
        <v>0</v>
      </c>
      <c r="J22" t="s">
        <v>227</v>
      </c>
      <c r="K22" t="s">
        <v>227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997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998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227</v>
      </c>
      <c r="D25" t="s">
        <v>227</v>
      </c>
      <c r="F25" t="s">
        <v>227</v>
      </c>
      <c r="I25" s="77">
        <v>0</v>
      </c>
      <c r="J25" t="s">
        <v>227</v>
      </c>
      <c r="K25" t="s">
        <v>227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999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227</v>
      </c>
      <c r="D27" t="s">
        <v>227</v>
      </c>
      <c r="F27" t="s">
        <v>227</v>
      </c>
      <c r="I27" s="77">
        <v>0</v>
      </c>
      <c r="J27" t="s">
        <v>227</v>
      </c>
      <c r="K27" t="s">
        <v>227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1000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227</v>
      </c>
      <c r="D29" t="s">
        <v>227</v>
      </c>
      <c r="F29" t="s">
        <v>227</v>
      </c>
      <c r="I29" s="77">
        <v>0</v>
      </c>
      <c r="J29" t="s">
        <v>227</v>
      </c>
      <c r="K29" t="s">
        <v>227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1001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227</v>
      </c>
      <c r="D31" t="s">
        <v>227</v>
      </c>
      <c r="F31" t="s">
        <v>227</v>
      </c>
      <c r="I31" s="77">
        <v>0</v>
      </c>
      <c r="J31" t="s">
        <v>227</v>
      </c>
      <c r="K31" t="s">
        <v>227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232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1002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227</v>
      </c>
      <c r="D34" t="s">
        <v>227</v>
      </c>
      <c r="F34" t="s">
        <v>227</v>
      </c>
      <c r="I34" s="77">
        <v>0</v>
      </c>
      <c r="J34" t="s">
        <v>227</v>
      </c>
      <c r="K34" t="s">
        <v>227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994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227</v>
      </c>
      <c r="D36" t="s">
        <v>227</v>
      </c>
      <c r="F36" t="s">
        <v>227</v>
      </c>
      <c r="I36" s="77">
        <v>0</v>
      </c>
      <c r="J36" t="s">
        <v>227</v>
      </c>
      <c r="K36" t="s">
        <v>227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995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227</v>
      </c>
      <c r="D38" t="s">
        <v>227</v>
      </c>
      <c r="F38" t="s">
        <v>227</v>
      </c>
      <c r="I38" s="77">
        <v>0</v>
      </c>
      <c r="J38" t="s">
        <v>227</v>
      </c>
      <c r="K38" t="s">
        <v>227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1001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227</v>
      </c>
      <c r="D40" t="s">
        <v>227</v>
      </c>
      <c r="F40" t="s">
        <v>227</v>
      </c>
      <c r="I40" s="77">
        <v>0</v>
      </c>
      <c r="J40" t="s">
        <v>227</v>
      </c>
      <c r="K40" t="s">
        <v>227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234</v>
      </c>
    </row>
    <row r="42" spans="2:18">
      <c r="B42" t="s">
        <v>263</v>
      </c>
    </row>
    <row r="43" spans="2:18">
      <c r="B43" t="s">
        <v>264</v>
      </c>
    </row>
    <row r="44" spans="2:18">
      <c r="B44" t="s">
        <v>265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topLeftCell="A4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203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937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227</v>
      </c>
      <c r="C14" t="s">
        <v>227</v>
      </c>
      <c r="E14" t="s">
        <v>227</v>
      </c>
      <c r="G14" s="77">
        <v>0</v>
      </c>
      <c r="H14" t="s">
        <v>227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938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227</v>
      </c>
      <c r="C16" t="s">
        <v>227</v>
      </c>
      <c r="E16" t="s">
        <v>227</v>
      </c>
      <c r="G16" s="77">
        <v>0</v>
      </c>
      <c r="H16" t="s">
        <v>227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1003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227</v>
      </c>
      <c r="C18" t="s">
        <v>227</v>
      </c>
      <c r="E18" t="s">
        <v>227</v>
      </c>
      <c r="G18" s="77">
        <v>0</v>
      </c>
      <c r="H18" t="s">
        <v>227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1004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227</v>
      </c>
      <c r="C20" t="s">
        <v>227</v>
      </c>
      <c r="E20" t="s">
        <v>227</v>
      </c>
      <c r="G20" s="77">
        <v>0</v>
      </c>
      <c r="H20" t="s">
        <v>227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368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227</v>
      </c>
      <c r="C22" t="s">
        <v>227</v>
      </c>
      <c r="E22" t="s">
        <v>227</v>
      </c>
      <c r="G22" s="77">
        <v>0</v>
      </c>
      <c r="H22" t="s">
        <v>227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232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227</v>
      </c>
      <c r="C24" t="s">
        <v>227</v>
      </c>
      <c r="E24" t="s">
        <v>227</v>
      </c>
      <c r="G24" s="77">
        <v>0</v>
      </c>
      <c r="H24" t="s">
        <v>227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234</v>
      </c>
    </row>
    <row r="26" spans="2:15">
      <c r="B26" t="s">
        <v>263</v>
      </c>
    </row>
    <row r="27" spans="2:15">
      <c r="B27" t="s">
        <v>264</v>
      </c>
    </row>
    <row r="28" spans="2:15">
      <c r="B28" t="s">
        <v>265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203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1005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227</v>
      </c>
      <c r="E14" s="78">
        <v>0</v>
      </c>
      <c r="F14" t="s">
        <v>227</v>
      </c>
      <c r="G14" s="77">
        <v>0</v>
      </c>
      <c r="H14" s="78">
        <v>0</v>
      </c>
      <c r="I14" s="78">
        <v>0</v>
      </c>
    </row>
    <row r="15" spans="2:55">
      <c r="B15" s="79" t="s">
        <v>1006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227</v>
      </c>
      <c r="E16" s="78">
        <v>0</v>
      </c>
      <c r="F16" t="s">
        <v>227</v>
      </c>
      <c r="G16" s="77">
        <v>0</v>
      </c>
      <c r="H16" s="78">
        <v>0</v>
      </c>
      <c r="I16" s="78">
        <v>0</v>
      </c>
    </row>
    <row r="17" spans="2:9">
      <c r="B17" s="79" t="s">
        <v>232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1005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227</v>
      </c>
      <c r="E19" s="78">
        <v>0</v>
      </c>
      <c r="F19" t="s">
        <v>227</v>
      </c>
      <c r="G19" s="77">
        <v>0</v>
      </c>
      <c r="H19" s="78">
        <v>0</v>
      </c>
      <c r="I19" s="78">
        <v>0</v>
      </c>
    </row>
    <row r="20" spans="2:9">
      <c r="B20" s="79" t="s">
        <v>1006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227</v>
      </c>
      <c r="E21" s="78">
        <v>0</v>
      </c>
      <c r="F21" t="s">
        <v>227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227</v>
      </c>
      <c r="D13" t="s">
        <v>227</v>
      </c>
      <c r="E13" s="19"/>
      <c r="F13" s="78">
        <v>0</v>
      </c>
      <c r="G13" t="s">
        <v>227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227</v>
      </c>
      <c r="D15" t="s">
        <v>227</v>
      </c>
      <c r="E15" s="19"/>
      <c r="F15" s="78">
        <v>0</v>
      </c>
      <c r="G15" t="s">
        <v>227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13331.359430324001</v>
      </c>
      <c r="J11" s="76">
        <v>1</v>
      </c>
      <c r="K11" s="76">
        <v>3.2899999999999999E-2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203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227</v>
      </c>
      <c r="C13" t="s">
        <v>227</v>
      </c>
      <c r="D13" t="s">
        <v>227</v>
      </c>
      <c r="E13" s="19"/>
      <c r="F13" s="78">
        <v>0</v>
      </c>
      <c r="G13" t="s">
        <v>227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232</v>
      </c>
      <c r="D14" s="19"/>
      <c r="E14" s="19"/>
      <c r="F14" s="19"/>
      <c r="G14" s="19"/>
      <c r="H14" s="80">
        <v>0</v>
      </c>
      <c r="I14" s="81">
        <v>13331.359430324001</v>
      </c>
      <c r="J14" s="80">
        <v>1</v>
      </c>
      <c r="K14" s="80">
        <v>3.2899999999999999E-2</v>
      </c>
    </row>
    <row r="15" spans="2:60">
      <c r="B15" t="s">
        <v>1007</v>
      </c>
      <c r="C15" t="s">
        <v>1008</v>
      </c>
      <c r="D15" t="s">
        <v>227</v>
      </c>
      <c r="E15" t="s">
        <v>362</v>
      </c>
      <c r="F15" s="78">
        <v>0</v>
      </c>
      <c r="G15" t="s">
        <v>202</v>
      </c>
      <c r="H15" s="78">
        <v>0</v>
      </c>
      <c r="I15" s="77">
        <v>-46.620649608000001</v>
      </c>
      <c r="J15" s="78">
        <v>-3.5000000000000001E-3</v>
      </c>
      <c r="K15" s="78">
        <v>-1E-4</v>
      </c>
    </row>
    <row r="16" spans="2:60">
      <c r="B16" t="s">
        <v>1009</v>
      </c>
      <c r="C16" t="s">
        <v>1010</v>
      </c>
      <c r="D16" t="s">
        <v>227</v>
      </c>
      <c r="E16" t="s">
        <v>362</v>
      </c>
      <c r="F16" s="78">
        <v>0</v>
      </c>
      <c r="G16" t="s">
        <v>110</v>
      </c>
      <c r="H16" s="78">
        <v>0</v>
      </c>
      <c r="I16" s="77">
        <v>1638.540490332</v>
      </c>
      <c r="J16" s="78">
        <v>0.1229</v>
      </c>
      <c r="K16" s="78">
        <v>4.0000000000000001E-3</v>
      </c>
    </row>
    <row r="17" spans="2:11">
      <c r="B17" t="s">
        <v>1011</v>
      </c>
      <c r="C17" t="s">
        <v>1012</v>
      </c>
      <c r="D17" t="s">
        <v>227</v>
      </c>
      <c r="E17" t="s">
        <v>362</v>
      </c>
      <c r="F17" s="78">
        <v>0</v>
      </c>
      <c r="G17" t="s">
        <v>106</v>
      </c>
      <c r="H17" s="78">
        <v>0</v>
      </c>
      <c r="I17" s="77">
        <v>11739.439589600001</v>
      </c>
      <c r="J17" s="78">
        <v>0.88060000000000005</v>
      </c>
      <c r="K17" s="78">
        <v>2.9000000000000001E-2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203</v>
      </c>
      <c r="C12" s="81">
        <v>0</v>
      </c>
    </row>
    <row r="13" spans="2:17">
      <c r="B13" t="s">
        <v>227</v>
      </c>
      <c r="C13" s="77">
        <v>0</v>
      </c>
    </row>
    <row r="14" spans="2:17">
      <c r="B14" s="79" t="s">
        <v>232</v>
      </c>
      <c r="C14" s="81">
        <v>0</v>
      </c>
    </row>
    <row r="15" spans="2:17">
      <c r="B15" t="s">
        <v>227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267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7">
        <v>0</v>
      </c>
      <c r="I14" t="s">
        <v>227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237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7">
        <v>0</v>
      </c>
      <c r="I16" t="s">
        <v>227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7">
        <v>0</v>
      </c>
      <c r="I18" t="s">
        <v>227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368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7">
        <v>0</v>
      </c>
      <c r="I20" t="s">
        <v>227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269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7">
        <v>0</v>
      </c>
      <c r="I23" t="s">
        <v>227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7">
        <v>0</v>
      </c>
      <c r="I25" t="s">
        <v>227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234</v>
      </c>
      <c r="D26" s="16"/>
    </row>
    <row r="27" spans="2:16">
      <c r="B27" t="s">
        <v>263</v>
      </c>
      <c r="D27" s="16"/>
    </row>
    <row r="28" spans="2:16">
      <c r="B28" t="s">
        <v>265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203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937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7">
        <v>0</v>
      </c>
      <c r="I14" t="s">
        <v>227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938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7">
        <v>0</v>
      </c>
      <c r="I16" t="s">
        <v>227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7">
        <v>0</v>
      </c>
      <c r="I18" t="s">
        <v>227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368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7">
        <v>0</v>
      </c>
      <c r="I20" t="s">
        <v>227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269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7">
        <v>0</v>
      </c>
      <c r="I23" t="s">
        <v>227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270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7">
        <v>0</v>
      </c>
      <c r="I25" t="s">
        <v>227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234</v>
      </c>
      <c r="D26" s="16"/>
    </row>
    <row r="27" spans="2:16">
      <c r="B27" t="s">
        <v>263</v>
      </c>
      <c r="D27" s="16"/>
    </row>
    <row r="28" spans="2:16">
      <c r="B28" t="s">
        <v>265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1.87</v>
      </c>
      <c r="I11" s="7"/>
      <c r="J11" s="7"/>
      <c r="K11" s="76">
        <v>1.24E-2</v>
      </c>
      <c r="L11" s="75">
        <v>129315604</v>
      </c>
      <c r="M11" s="7"/>
      <c r="N11" s="75">
        <v>0</v>
      </c>
      <c r="O11" s="75">
        <v>129634.50904</v>
      </c>
      <c r="P11" s="7"/>
      <c r="Q11" s="76">
        <v>1</v>
      </c>
      <c r="R11" s="76">
        <v>0.32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203</v>
      </c>
      <c r="C12" s="16"/>
      <c r="D12" s="16"/>
      <c r="H12" s="81">
        <v>1.87</v>
      </c>
      <c r="K12" s="80">
        <v>1.24E-2</v>
      </c>
      <c r="L12" s="81">
        <v>129315604</v>
      </c>
      <c r="N12" s="81">
        <v>0</v>
      </c>
      <c r="O12" s="81">
        <v>129634.50904</v>
      </c>
      <c r="Q12" s="80">
        <v>1</v>
      </c>
      <c r="R12" s="80">
        <v>0.32</v>
      </c>
    </row>
    <row r="13" spans="2:53">
      <c r="B13" s="79" t="s">
        <v>235</v>
      </c>
      <c r="C13" s="16"/>
      <c r="D13" s="16"/>
      <c r="H13" s="81">
        <v>0</v>
      </c>
      <c r="K13" s="80">
        <v>0</v>
      </c>
      <c r="L13" s="81">
        <v>0</v>
      </c>
      <c r="N13" s="81">
        <v>0</v>
      </c>
      <c r="O13" s="81">
        <v>0</v>
      </c>
      <c r="Q13" s="80">
        <v>0</v>
      </c>
      <c r="R13" s="80">
        <v>0</v>
      </c>
    </row>
    <row r="14" spans="2:53">
      <c r="B14" s="79" t="s">
        <v>236</v>
      </c>
      <c r="C14" s="16"/>
      <c r="D14" s="16"/>
      <c r="H14" s="81">
        <v>0</v>
      </c>
      <c r="K14" s="80">
        <v>0</v>
      </c>
      <c r="L14" s="81">
        <v>0</v>
      </c>
      <c r="N14" s="81">
        <v>0</v>
      </c>
      <c r="O14" s="81">
        <v>0</v>
      </c>
      <c r="Q14" s="80">
        <v>0</v>
      </c>
      <c r="R14" s="80">
        <v>0</v>
      </c>
    </row>
    <row r="15" spans="2:53">
      <c r="B15" t="s">
        <v>227</v>
      </c>
      <c r="C15" t="s">
        <v>227</v>
      </c>
      <c r="D15" s="16"/>
      <c r="E15" t="s">
        <v>227</v>
      </c>
      <c r="H15" s="77">
        <v>0</v>
      </c>
      <c r="I15" t="s">
        <v>227</v>
      </c>
      <c r="J15" s="78">
        <v>0</v>
      </c>
      <c r="K15" s="78">
        <v>0</v>
      </c>
      <c r="L15" s="77">
        <v>0</v>
      </c>
      <c r="M15" s="77">
        <v>0</v>
      </c>
      <c r="O15" s="77">
        <v>0</v>
      </c>
      <c r="P15" s="78">
        <v>0</v>
      </c>
      <c r="Q15" s="78">
        <v>0</v>
      </c>
      <c r="R15" s="78">
        <v>0</v>
      </c>
    </row>
    <row r="16" spans="2:53">
      <c r="B16" s="79" t="s">
        <v>237</v>
      </c>
      <c r="C16" s="16"/>
      <c r="D16" s="16"/>
      <c r="H16" s="81">
        <v>1.87</v>
      </c>
      <c r="K16" s="80">
        <v>1.24E-2</v>
      </c>
      <c r="L16" s="81">
        <v>129315604</v>
      </c>
      <c r="N16" s="81">
        <v>0</v>
      </c>
      <c r="O16" s="81">
        <v>129634.50904</v>
      </c>
      <c r="Q16" s="80">
        <v>1</v>
      </c>
      <c r="R16" s="80">
        <v>0.32</v>
      </c>
    </row>
    <row r="17" spans="2:18">
      <c r="B17" s="79" t="s">
        <v>238</v>
      </c>
      <c r="C17" s="16"/>
      <c r="D17" s="16"/>
      <c r="H17" s="81">
        <v>0</v>
      </c>
      <c r="K17" s="80">
        <v>0</v>
      </c>
      <c r="L17" s="81">
        <v>0</v>
      </c>
      <c r="N17" s="81">
        <v>0</v>
      </c>
      <c r="O17" s="81">
        <v>0</v>
      </c>
      <c r="Q17" s="80">
        <v>0</v>
      </c>
      <c r="R17" s="80">
        <v>0</v>
      </c>
    </row>
    <row r="18" spans="2:18">
      <c r="B18" t="s">
        <v>227</v>
      </c>
      <c r="C18" t="s">
        <v>227</v>
      </c>
      <c r="D18" s="16"/>
      <c r="E18" t="s">
        <v>227</v>
      </c>
      <c r="H18" s="77">
        <v>0</v>
      </c>
      <c r="I18" t="s">
        <v>227</v>
      </c>
      <c r="J18" s="78">
        <v>0</v>
      </c>
      <c r="K18" s="78">
        <v>0</v>
      </c>
      <c r="L18" s="77">
        <v>0</v>
      </c>
      <c r="M18" s="77">
        <v>0</v>
      </c>
      <c r="O18" s="77">
        <v>0</v>
      </c>
      <c r="P18" s="78">
        <v>0</v>
      </c>
      <c r="Q18" s="78">
        <v>0</v>
      </c>
      <c r="R18" s="78">
        <v>0</v>
      </c>
    </row>
    <row r="19" spans="2:18">
      <c r="B19" s="79" t="s">
        <v>239</v>
      </c>
      <c r="C19" s="16"/>
      <c r="D19" s="16"/>
      <c r="H19" s="81">
        <v>1.87</v>
      </c>
      <c r="K19" s="80">
        <v>1.24E-2</v>
      </c>
      <c r="L19" s="81">
        <v>129315604</v>
      </c>
      <c r="N19" s="81">
        <v>0</v>
      </c>
      <c r="O19" s="81">
        <v>129634.50904</v>
      </c>
      <c r="Q19" s="80">
        <v>1</v>
      </c>
      <c r="R19" s="80">
        <v>0.32</v>
      </c>
    </row>
    <row r="20" spans="2:18">
      <c r="B20" t="s">
        <v>240</v>
      </c>
      <c r="C20" t="s">
        <v>241</v>
      </c>
      <c r="D20" t="s">
        <v>100</v>
      </c>
      <c r="E20" t="s">
        <v>242</v>
      </c>
      <c r="G20" t="s">
        <v>243</v>
      </c>
      <c r="H20" s="77">
        <v>3.88</v>
      </c>
      <c r="I20" t="s">
        <v>102</v>
      </c>
      <c r="J20" s="78">
        <v>5.0000000000000001E-3</v>
      </c>
      <c r="K20" s="78">
        <v>1.6400000000000001E-2</v>
      </c>
      <c r="L20" s="77">
        <v>1370000</v>
      </c>
      <c r="M20" s="77">
        <v>95.76</v>
      </c>
      <c r="N20" s="77">
        <v>0</v>
      </c>
      <c r="O20" s="77">
        <v>1311.912</v>
      </c>
      <c r="P20" s="78">
        <v>1E-4</v>
      </c>
      <c r="Q20" s="78">
        <v>1.01E-2</v>
      </c>
      <c r="R20" s="78">
        <v>3.2000000000000002E-3</v>
      </c>
    </row>
    <row r="21" spans="2:18">
      <c r="B21" t="s">
        <v>244</v>
      </c>
      <c r="C21" t="s">
        <v>245</v>
      </c>
      <c r="D21" t="s">
        <v>100</v>
      </c>
      <c r="E21" t="s">
        <v>242</v>
      </c>
      <c r="G21" t="s">
        <v>246</v>
      </c>
      <c r="H21" s="77">
        <v>2.58</v>
      </c>
      <c r="I21" t="s">
        <v>102</v>
      </c>
      <c r="J21" s="78">
        <v>4.0000000000000001E-3</v>
      </c>
      <c r="K21" s="78">
        <v>1.47E-2</v>
      </c>
      <c r="L21" s="77">
        <v>24950000</v>
      </c>
      <c r="M21" s="77">
        <v>97.46</v>
      </c>
      <c r="N21" s="77">
        <v>0</v>
      </c>
      <c r="O21" s="77">
        <v>24316.27</v>
      </c>
      <c r="P21" s="78">
        <v>2.3E-3</v>
      </c>
      <c r="Q21" s="78">
        <v>0.18759999999999999</v>
      </c>
      <c r="R21" s="78">
        <v>0.06</v>
      </c>
    </row>
    <row r="22" spans="2:18">
      <c r="B22" t="s">
        <v>247</v>
      </c>
      <c r="C22" t="s">
        <v>248</v>
      </c>
      <c r="D22" t="s">
        <v>100</v>
      </c>
      <c r="E22" t="s">
        <v>242</v>
      </c>
      <c r="G22" t="s">
        <v>249</v>
      </c>
      <c r="H22" s="77">
        <v>1.65</v>
      </c>
      <c r="I22" t="s">
        <v>102</v>
      </c>
      <c r="J22" s="78">
        <v>1.4999999999999999E-2</v>
      </c>
      <c r="K22" s="78">
        <v>1.1900000000000001E-2</v>
      </c>
      <c r="L22" s="77">
        <v>34155604</v>
      </c>
      <c r="M22" s="77">
        <v>101</v>
      </c>
      <c r="N22" s="77">
        <v>0</v>
      </c>
      <c r="O22" s="77">
        <v>34497.160040000002</v>
      </c>
      <c r="P22" s="78">
        <v>1.8E-3</v>
      </c>
      <c r="Q22" s="78">
        <v>0.2661</v>
      </c>
      <c r="R22" s="78">
        <v>8.5199999999999998E-2</v>
      </c>
    </row>
    <row r="23" spans="2:18">
      <c r="B23" t="s">
        <v>250</v>
      </c>
      <c r="C23" t="s">
        <v>251</v>
      </c>
      <c r="D23" t="s">
        <v>100</v>
      </c>
      <c r="E23" t="s">
        <v>242</v>
      </c>
      <c r="G23" t="s">
        <v>252</v>
      </c>
      <c r="H23" s="77">
        <v>1.97</v>
      </c>
      <c r="I23" t="s">
        <v>102</v>
      </c>
      <c r="J23" s="78">
        <v>3.7499999999999999E-2</v>
      </c>
      <c r="K23" s="78">
        <v>1.37E-2</v>
      </c>
      <c r="L23" s="77">
        <v>21970000</v>
      </c>
      <c r="M23" s="77">
        <v>104.66</v>
      </c>
      <c r="N23" s="77">
        <v>0</v>
      </c>
      <c r="O23" s="77">
        <v>22993.802</v>
      </c>
      <c r="P23" s="78">
        <v>1E-3</v>
      </c>
      <c r="Q23" s="78">
        <v>0.1774</v>
      </c>
      <c r="R23" s="78">
        <v>5.6800000000000003E-2</v>
      </c>
    </row>
    <row r="24" spans="2:18">
      <c r="B24" t="s">
        <v>253</v>
      </c>
      <c r="C24" t="s">
        <v>254</v>
      </c>
      <c r="D24" t="s">
        <v>100</v>
      </c>
      <c r="E24" t="s">
        <v>242</v>
      </c>
      <c r="G24" t="s">
        <v>255</v>
      </c>
      <c r="H24" s="77">
        <v>3.32</v>
      </c>
      <c r="I24" t="s">
        <v>102</v>
      </c>
      <c r="J24" s="78">
        <v>1.7500000000000002E-2</v>
      </c>
      <c r="K24" s="78">
        <v>1.5299999999999999E-2</v>
      </c>
      <c r="L24" s="77">
        <v>5000000</v>
      </c>
      <c r="M24" s="77">
        <v>101.7</v>
      </c>
      <c r="N24" s="77">
        <v>0</v>
      </c>
      <c r="O24" s="77">
        <v>5085</v>
      </c>
      <c r="P24" s="78">
        <v>2.9999999999999997E-4</v>
      </c>
      <c r="Q24" s="78">
        <v>3.9199999999999999E-2</v>
      </c>
      <c r="R24" s="78">
        <v>1.26E-2</v>
      </c>
    </row>
    <row r="25" spans="2:18">
      <c r="B25" t="s">
        <v>256</v>
      </c>
      <c r="C25" t="s">
        <v>257</v>
      </c>
      <c r="D25" t="s">
        <v>100</v>
      </c>
      <c r="E25" t="s">
        <v>242</v>
      </c>
      <c r="G25" t="s">
        <v>258</v>
      </c>
      <c r="H25" s="77">
        <v>1.33</v>
      </c>
      <c r="I25" t="s">
        <v>102</v>
      </c>
      <c r="J25" s="78">
        <v>1.5E-3</v>
      </c>
      <c r="K25" s="78">
        <v>1.0200000000000001E-2</v>
      </c>
      <c r="L25" s="77">
        <v>41870000</v>
      </c>
      <c r="M25" s="77">
        <v>98.95</v>
      </c>
      <c r="N25" s="77">
        <v>0</v>
      </c>
      <c r="O25" s="77">
        <v>41430.364999999998</v>
      </c>
      <c r="P25" s="78">
        <v>2.0999999999999999E-3</v>
      </c>
      <c r="Q25" s="78">
        <v>0.3196</v>
      </c>
      <c r="R25" s="78">
        <v>0.1023</v>
      </c>
    </row>
    <row r="26" spans="2:18">
      <c r="B26" s="79" t="s">
        <v>259</v>
      </c>
      <c r="C26" s="16"/>
      <c r="D26" s="16"/>
      <c r="H26" s="81">
        <v>0</v>
      </c>
      <c r="K26" s="80">
        <v>0</v>
      </c>
      <c r="L26" s="81">
        <v>0</v>
      </c>
      <c r="N26" s="81">
        <v>0</v>
      </c>
      <c r="O26" s="81">
        <v>0</v>
      </c>
      <c r="Q26" s="80">
        <v>0</v>
      </c>
      <c r="R26" s="80">
        <v>0</v>
      </c>
    </row>
    <row r="27" spans="2:18">
      <c r="B27" t="s">
        <v>227</v>
      </c>
      <c r="C27" t="s">
        <v>227</v>
      </c>
      <c r="D27" s="16"/>
      <c r="E27" t="s">
        <v>227</v>
      </c>
      <c r="H27" s="77">
        <v>0</v>
      </c>
      <c r="I27" t="s">
        <v>227</v>
      </c>
      <c r="J27" s="78">
        <v>0</v>
      </c>
      <c r="K27" s="78">
        <v>0</v>
      </c>
      <c r="L27" s="77">
        <v>0</v>
      </c>
      <c r="M27" s="77">
        <v>0</v>
      </c>
      <c r="O27" s="77">
        <v>0</v>
      </c>
      <c r="P27" s="78">
        <v>0</v>
      </c>
      <c r="Q27" s="78">
        <v>0</v>
      </c>
      <c r="R27" s="78">
        <v>0</v>
      </c>
    </row>
    <row r="28" spans="2:18">
      <c r="B28" s="79" t="s">
        <v>260</v>
      </c>
      <c r="C28" s="16"/>
      <c r="D28" s="16"/>
      <c r="H28" s="81">
        <v>0</v>
      </c>
      <c r="K28" s="80">
        <v>0</v>
      </c>
      <c r="L28" s="81">
        <v>0</v>
      </c>
      <c r="N28" s="81">
        <v>0</v>
      </c>
      <c r="O28" s="81">
        <v>0</v>
      </c>
      <c r="Q28" s="80">
        <v>0</v>
      </c>
      <c r="R28" s="80">
        <v>0</v>
      </c>
    </row>
    <row r="29" spans="2:18">
      <c r="B29" t="s">
        <v>227</v>
      </c>
      <c r="C29" t="s">
        <v>227</v>
      </c>
      <c r="D29" s="16"/>
      <c r="E29" t="s">
        <v>227</v>
      </c>
      <c r="H29" s="77">
        <v>0</v>
      </c>
      <c r="I29" t="s">
        <v>227</v>
      </c>
      <c r="J29" s="78">
        <v>0</v>
      </c>
      <c r="K29" s="78">
        <v>0</v>
      </c>
      <c r="L29" s="77">
        <v>0</v>
      </c>
      <c r="M29" s="77">
        <v>0</v>
      </c>
      <c r="O29" s="77">
        <v>0</v>
      </c>
      <c r="P29" s="78">
        <v>0</v>
      </c>
      <c r="Q29" s="78">
        <v>0</v>
      </c>
      <c r="R29" s="78">
        <v>0</v>
      </c>
    </row>
    <row r="30" spans="2:18">
      <c r="B30" s="79" t="s">
        <v>232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s="79" t="s">
        <v>261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227</v>
      </c>
      <c r="C32" t="s">
        <v>227</v>
      </c>
      <c r="D32" s="16"/>
      <c r="E32" t="s">
        <v>227</v>
      </c>
      <c r="H32" s="77">
        <v>0</v>
      </c>
      <c r="I32" t="s">
        <v>227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262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227</v>
      </c>
      <c r="C34" t="s">
        <v>227</v>
      </c>
      <c r="D34" s="16"/>
      <c r="E34" t="s">
        <v>227</v>
      </c>
      <c r="H34" s="77">
        <v>0</v>
      </c>
      <c r="I34" t="s">
        <v>227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t="s">
        <v>263</v>
      </c>
      <c r="C35" s="16"/>
      <c r="D35" s="16"/>
    </row>
    <row r="36" spans="2:18">
      <c r="B36" t="s">
        <v>264</v>
      </c>
      <c r="C36" s="16"/>
      <c r="D36" s="16"/>
    </row>
    <row r="37" spans="2:18">
      <c r="B37" t="s">
        <v>265</v>
      </c>
      <c r="C37" s="16"/>
      <c r="D37" s="16"/>
    </row>
    <row r="38" spans="2:18">
      <c r="B38" t="s">
        <v>266</v>
      </c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203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937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227</v>
      </c>
      <c r="C14" t="s">
        <v>227</v>
      </c>
      <c r="D14" t="s">
        <v>227</v>
      </c>
      <c r="E14" t="s">
        <v>227</v>
      </c>
      <c r="F14" s="15"/>
      <c r="G14" s="15"/>
      <c r="H14" s="77">
        <v>0</v>
      </c>
      <c r="I14" t="s">
        <v>227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938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227</v>
      </c>
      <c r="C16" t="s">
        <v>227</v>
      </c>
      <c r="D16" t="s">
        <v>227</v>
      </c>
      <c r="E16" t="s">
        <v>227</v>
      </c>
      <c r="F16" s="15"/>
      <c r="G16" s="15"/>
      <c r="H16" s="77">
        <v>0</v>
      </c>
      <c r="I16" t="s">
        <v>227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268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227</v>
      </c>
      <c r="C18" t="s">
        <v>227</v>
      </c>
      <c r="D18" t="s">
        <v>227</v>
      </c>
      <c r="E18" t="s">
        <v>227</v>
      </c>
      <c r="F18" s="15"/>
      <c r="G18" s="15"/>
      <c r="H18" s="77">
        <v>0</v>
      </c>
      <c r="I18" t="s">
        <v>227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368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227</v>
      </c>
      <c r="C20" t="s">
        <v>227</v>
      </c>
      <c r="D20" t="s">
        <v>227</v>
      </c>
      <c r="E20" t="s">
        <v>227</v>
      </c>
      <c r="F20" s="15"/>
      <c r="G20" s="15"/>
      <c r="H20" s="77">
        <v>0</v>
      </c>
      <c r="I20" t="s">
        <v>227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269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227</v>
      </c>
      <c r="C23" t="s">
        <v>227</v>
      </c>
      <c r="D23" t="s">
        <v>227</v>
      </c>
      <c r="E23" t="s">
        <v>227</v>
      </c>
      <c r="H23" s="77">
        <v>0</v>
      </c>
      <c r="I23" t="s">
        <v>227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270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227</v>
      </c>
      <c r="C25" t="s">
        <v>227</v>
      </c>
      <c r="D25" t="s">
        <v>227</v>
      </c>
      <c r="E25" t="s">
        <v>227</v>
      </c>
      <c r="H25" s="77">
        <v>0</v>
      </c>
      <c r="I25" t="s">
        <v>227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234</v>
      </c>
      <c r="D26" s="16"/>
    </row>
    <row r="27" spans="2:23">
      <c r="B27" t="s">
        <v>263</v>
      </c>
      <c r="D27" s="16"/>
    </row>
    <row r="28" spans="2:23">
      <c r="B28" t="s">
        <v>264</v>
      </c>
      <c r="D28" s="16"/>
    </row>
    <row r="29" spans="2:23">
      <c r="B29" t="s">
        <v>265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203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267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227</v>
      </c>
      <c r="C14" t="s">
        <v>227</v>
      </c>
      <c r="D14" s="16"/>
      <c r="E14" s="16"/>
      <c r="F14" s="16"/>
      <c r="G14" t="s">
        <v>227</v>
      </c>
      <c r="H14" t="s">
        <v>227</v>
      </c>
      <c r="K14" s="77">
        <v>0</v>
      </c>
      <c r="L14" t="s">
        <v>227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237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227</v>
      </c>
      <c r="C16" t="s">
        <v>227</v>
      </c>
      <c r="D16" s="16"/>
      <c r="E16" s="16"/>
      <c r="F16" s="16"/>
      <c r="G16" t="s">
        <v>227</v>
      </c>
      <c r="H16" t="s">
        <v>227</v>
      </c>
      <c r="K16" s="77">
        <v>0</v>
      </c>
      <c r="L16" t="s">
        <v>227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268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227</v>
      </c>
      <c r="C18" t="s">
        <v>227</v>
      </c>
      <c r="D18" s="16"/>
      <c r="E18" s="16"/>
      <c r="F18" s="16"/>
      <c r="G18" t="s">
        <v>227</v>
      </c>
      <c r="H18" t="s">
        <v>227</v>
      </c>
      <c r="K18" s="77">
        <v>0</v>
      </c>
      <c r="L18" t="s">
        <v>227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269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227</v>
      </c>
      <c r="C21" t="s">
        <v>227</v>
      </c>
      <c r="D21" s="16"/>
      <c r="E21" s="16"/>
      <c r="F21" s="16"/>
      <c r="G21" t="s">
        <v>227</v>
      </c>
      <c r="H21" t="s">
        <v>227</v>
      </c>
      <c r="K21" s="77">
        <v>0</v>
      </c>
      <c r="L21" t="s">
        <v>227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270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227</v>
      </c>
      <c r="C23" t="s">
        <v>227</v>
      </c>
      <c r="D23" s="16"/>
      <c r="E23" s="16"/>
      <c r="F23" s="16"/>
      <c r="G23" t="s">
        <v>227</v>
      </c>
      <c r="H23" t="s">
        <v>227</v>
      </c>
      <c r="K23" s="77">
        <v>0</v>
      </c>
      <c r="L23" t="s">
        <v>227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263</v>
      </c>
      <c r="C25" s="16"/>
      <c r="D25" s="16"/>
      <c r="E25" s="16"/>
      <c r="F25" s="16"/>
      <c r="G25" s="16"/>
    </row>
    <row r="26" spans="2:21">
      <c r="B26" t="s">
        <v>264</v>
      </c>
      <c r="C26" s="16"/>
      <c r="D26" s="16"/>
      <c r="E26" s="16"/>
      <c r="F26" s="16"/>
      <c r="G26" s="16"/>
    </row>
    <row r="27" spans="2:21">
      <c r="B27" t="s">
        <v>265</v>
      </c>
      <c r="C27" s="16"/>
      <c r="D27" s="16"/>
      <c r="E27" s="16"/>
      <c r="F27" s="16"/>
      <c r="G27" s="16"/>
    </row>
    <row r="28" spans="2:21">
      <c r="B28" t="s">
        <v>266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5"/>
  <sheetViews>
    <sheetView rightToLeft="1" topLeftCell="A2" workbookViewId="0">
      <selection activeCell="G21" sqref="G2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2.34</v>
      </c>
      <c r="L11" s="7"/>
      <c r="M11" s="7"/>
      <c r="N11" s="76">
        <v>5.0000000000000001E-3</v>
      </c>
      <c r="O11" s="75">
        <f>O12+O40</f>
        <v>9367551.2200000007</v>
      </c>
      <c r="P11" s="33"/>
      <c r="Q11" s="75">
        <v>13.719440000000001</v>
      </c>
      <c r="R11" s="75">
        <v>10090.217640678215</v>
      </c>
      <c r="S11" s="7"/>
      <c r="T11" s="76">
        <v>1</v>
      </c>
      <c r="U11" s="76">
        <v>2.4899999999999999E-2</v>
      </c>
      <c r="V11" s="35"/>
      <c r="BI11" s="16"/>
      <c r="BJ11" s="19"/>
      <c r="BK11" s="16"/>
      <c r="BN11" s="16"/>
    </row>
    <row r="12" spans="2:66">
      <c r="B12" s="79" t="s">
        <v>203</v>
      </c>
      <c r="C12" s="16"/>
      <c r="D12" s="16"/>
      <c r="E12" s="16"/>
      <c r="F12" s="16"/>
      <c r="K12" s="81">
        <v>2.27</v>
      </c>
      <c r="N12" s="80">
        <v>4.1999999999999997E-3</v>
      </c>
      <c r="O12" s="81">
        <f>O13+O17+O36+O38</f>
        <v>9317551.2200000007</v>
      </c>
      <c r="Q12" s="81">
        <v>13.719440000000001</v>
      </c>
      <c r="R12" s="81">
        <v>9923.8108836842948</v>
      </c>
      <c r="T12" s="80">
        <v>0.98350000000000004</v>
      </c>
      <c r="U12" s="80">
        <v>2.4500000000000001E-2</v>
      </c>
    </row>
    <row r="13" spans="2:66">
      <c r="B13" s="79" t="s">
        <v>267</v>
      </c>
      <c r="C13" s="16"/>
      <c r="D13" s="16"/>
      <c r="E13" s="16"/>
      <c r="F13" s="16"/>
      <c r="K13" s="81">
        <v>1.31</v>
      </c>
      <c r="N13" s="80">
        <v>-8.3999999999999995E-3</v>
      </c>
      <c r="O13" s="81">
        <f>SUM(O14:O16)</f>
        <v>1680000</v>
      </c>
      <c r="Q13" s="81">
        <v>10.33212</v>
      </c>
      <c r="R13" s="81">
        <v>1828.6014642622952</v>
      </c>
      <c r="T13" s="80">
        <v>0.1812</v>
      </c>
      <c r="U13" s="80">
        <v>4.4999999999999997E-3</v>
      </c>
    </row>
    <row r="14" spans="2:66" s="101" customFormat="1">
      <c r="B14" s="98" t="s">
        <v>271</v>
      </c>
      <c r="C14" s="98" t="s">
        <v>272</v>
      </c>
      <c r="D14" s="98" t="s">
        <v>100</v>
      </c>
      <c r="E14" s="98" t="s">
        <v>123</v>
      </c>
      <c r="F14" s="98" t="s">
        <v>273</v>
      </c>
      <c r="G14" s="98" t="s">
        <v>274</v>
      </c>
      <c r="H14" s="98" t="s">
        <v>275</v>
      </c>
      <c r="I14" s="98" t="s">
        <v>150</v>
      </c>
      <c r="J14" s="98" t="s">
        <v>276</v>
      </c>
      <c r="K14" s="99">
        <v>2</v>
      </c>
      <c r="L14" s="98" t="s">
        <v>102</v>
      </c>
      <c r="M14" s="100">
        <v>0.01</v>
      </c>
      <c r="N14" s="100">
        <v>-1.44E-2</v>
      </c>
      <c r="O14" s="99">
        <v>30000</v>
      </c>
      <c r="P14" s="99">
        <v>109.1</v>
      </c>
      <c r="Q14" s="99">
        <v>0.31080999999999998</v>
      </c>
      <c r="R14" s="99">
        <v>33.04081</v>
      </c>
      <c r="S14" s="100">
        <v>1E-4</v>
      </c>
      <c r="T14" s="100">
        <v>3.3E-3</v>
      </c>
      <c r="U14" s="100">
        <v>1E-4</v>
      </c>
    </row>
    <row r="15" spans="2:66" s="101" customFormat="1">
      <c r="B15" s="98" t="s">
        <v>281</v>
      </c>
      <c r="C15" s="98">
        <v>11283470</v>
      </c>
      <c r="D15" s="98" t="s">
        <v>123</v>
      </c>
      <c r="F15" s="98" t="s">
        <v>277</v>
      </c>
      <c r="G15" s="98" t="s">
        <v>278</v>
      </c>
      <c r="H15" s="98" t="s">
        <v>279</v>
      </c>
      <c r="I15" s="98" t="s">
        <v>209</v>
      </c>
      <c r="J15" s="98" t="s">
        <v>280</v>
      </c>
      <c r="K15" s="99">
        <v>1.73</v>
      </c>
      <c r="L15" s="98" t="s">
        <v>102</v>
      </c>
      <c r="M15" s="100">
        <v>3.2899999999999999E-2</v>
      </c>
      <c r="N15" s="100">
        <v>-1.35E-2</v>
      </c>
      <c r="O15" s="99">
        <v>1000000</v>
      </c>
      <c r="P15" s="99">
        <f>R15*1000/O15*100</f>
        <v>110.77704918032786</v>
      </c>
      <c r="Q15" s="99">
        <v>0</v>
      </c>
      <c r="R15" s="99">
        <f>1143.8-36.0295081967213</f>
        <v>1107.7704918032787</v>
      </c>
      <c r="S15" s="100">
        <v>1.6000000000000001E-3</v>
      </c>
      <c r="T15" s="100">
        <f>R15/$R$11</f>
        <v>0.10978658055276792</v>
      </c>
      <c r="U15" s="100">
        <f>R15/'סכום נכסי הקרן'!$C$42</f>
        <v>2.7402244223164894E-3</v>
      </c>
    </row>
    <row r="16" spans="2:66" s="101" customFormat="1">
      <c r="B16" s="98" t="s">
        <v>287</v>
      </c>
      <c r="C16" s="98" t="s">
        <v>288</v>
      </c>
      <c r="D16" s="98" t="s">
        <v>100</v>
      </c>
      <c r="E16" s="98" t="s">
        <v>123</v>
      </c>
      <c r="F16" s="98" t="s">
        <v>283</v>
      </c>
      <c r="G16" s="98" t="s">
        <v>284</v>
      </c>
      <c r="H16" s="98" t="s">
        <v>285</v>
      </c>
      <c r="I16" s="98" t="s">
        <v>209</v>
      </c>
      <c r="J16" s="98" t="s">
        <v>286</v>
      </c>
      <c r="K16" s="99">
        <v>0.51</v>
      </c>
      <c r="L16" s="98" t="s">
        <v>102</v>
      </c>
      <c r="M16" s="100">
        <v>0.03</v>
      </c>
      <c r="N16" s="100">
        <v>8.9999999999999998E-4</v>
      </c>
      <c r="O16" s="99">
        <v>650000</v>
      </c>
      <c r="P16" s="99">
        <f>R16*1000/O16*100</f>
        <v>105.81387114754099</v>
      </c>
      <c r="Q16" s="99">
        <v>10.02131</v>
      </c>
      <c r="R16" s="99">
        <f>689.92131-2.13114754098358</f>
        <v>687.79016245901641</v>
      </c>
      <c r="S16" s="100">
        <v>4.4000000000000003E-3</v>
      </c>
      <c r="T16" s="100">
        <f>R16/$R$11</f>
        <v>6.8164056212843646E-2</v>
      </c>
      <c r="U16" s="100">
        <f>R16/'סכום נכסי הקרן'!$C$42</f>
        <v>1.7013446508502173E-3</v>
      </c>
    </row>
    <row r="17" spans="2:21" s="101" customFormat="1">
      <c r="B17" s="102" t="s">
        <v>237</v>
      </c>
      <c r="K17" s="103">
        <v>2.5099999999999998</v>
      </c>
      <c r="N17" s="104">
        <v>6.1999999999999998E-3</v>
      </c>
      <c r="O17" s="103">
        <v>7417374</v>
      </c>
      <c r="Q17" s="103">
        <v>3.3873199999999999</v>
      </c>
      <c r="R17" s="103">
        <v>7907.5743925380002</v>
      </c>
      <c r="T17" s="104">
        <v>0.78369999999999995</v>
      </c>
      <c r="U17" s="104">
        <v>1.95E-2</v>
      </c>
    </row>
    <row r="18" spans="2:21" s="101" customFormat="1">
      <c r="B18" s="98" t="s">
        <v>289</v>
      </c>
      <c r="C18" s="98" t="s">
        <v>290</v>
      </c>
      <c r="D18" s="98" t="s">
        <v>100</v>
      </c>
      <c r="E18" s="98" t="s">
        <v>123</v>
      </c>
      <c r="F18" s="98" t="s">
        <v>291</v>
      </c>
      <c r="G18" s="98" t="s">
        <v>274</v>
      </c>
      <c r="H18" s="98" t="s">
        <v>208</v>
      </c>
      <c r="I18" s="98" t="s">
        <v>209</v>
      </c>
      <c r="J18" s="98" t="s">
        <v>292</v>
      </c>
      <c r="K18" s="99">
        <v>1.66</v>
      </c>
      <c r="L18" s="98" t="s">
        <v>102</v>
      </c>
      <c r="M18" s="100">
        <v>1.8700000000000001E-2</v>
      </c>
      <c r="N18" s="100">
        <v>1.7899999999999999E-2</v>
      </c>
      <c r="O18" s="99">
        <v>878739.38</v>
      </c>
      <c r="P18" s="99">
        <v>100.72</v>
      </c>
      <c r="Q18" s="99">
        <v>0</v>
      </c>
      <c r="R18" s="99">
        <v>885.06630353599996</v>
      </c>
      <c r="S18" s="100">
        <v>1.1000000000000001E-3</v>
      </c>
      <c r="T18" s="100">
        <v>8.77E-2</v>
      </c>
      <c r="U18" s="100">
        <v>2.2000000000000001E-3</v>
      </c>
    </row>
    <row r="19" spans="2:21" s="101" customFormat="1">
      <c r="B19" s="98" t="s">
        <v>293</v>
      </c>
      <c r="C19" s="98" t="s">
        <v>294</v>
      </c>
      <c r="D19" s="98" t="s">
        <v>100</v>
      </c>
      <c r="E19" s="98" t="s">
        <v>123</v>
      </c>
      <c r="F19" s="98" t="s">
        <v>295</v>
      </c>
      <c r="G19" s="98" t="s">
        <v>274</v>
      </c>
      <c r="H19" s="98" t="s">
        <v>208</v>
      </c>
      <c r="I19" s="98" t="s">
        <v>209</v>
      </c>
      <c r="J19" s="98" t="s">
        <v>296</v>
      </c>
      <c r="K19" s="99">
        <v>1.96</v>
      </c>
      <c r="L19" s="98" t="s">
        <v>102</v>
      </c>
      <c r="M19" s="100">
        <v>3.0099999999999998E-2</v>
      </c>
      <c r="N19" s="100">
        <v>1.8499999999999999E-2</v>
      </c>
      <c r="O19" s="99">
        <v>1250000</v>
      </c>
      <c r="P19" s="99">
        <v>102.27</v>
      </c>
      <c r="Q19" s="99">
        <v>0</v>
      </c>
      <c r="R19" s="99">
        <v>1278.375</v>
      </c>
      <c r="S19" s="100">
        <v>1.1000000000000001E-3</v>
      </c>
      <c r="T19" s="100">
        <v>0.12670000000000001</v>
      </c>
      <c r="U19" s="100">
        <v>3.2000000000000002E-3</v>
      </c>
    </row>
    <row r="20" spans="2:21" s="101" customFormat="1">
      <c r="B20" s="98" t="s">
        <v>297</v>
      </c>
      <c r="C20" s="98" t="s">
        <v>298</v>
      </c>
      <c r="D20" s="98" t="s">
        <v>100</v>
      </c>
      <c r="E20" s="98" t="s">
        <v>123</v>
      </c>
      <c r="F20" s="98" t="s">
        <v>295</v>
      </c>
      <c r="G20" s="98" t="s">
        <v>274</v>
      </c>
      <c r="H20" s="98" t="s">
        <v>208</v>
      </c>
      <c r="I20" s="98" t="s">
        <v>209</v>
      </c>
      <c r="J20" s="98" t="s">
        <v>255</v>
      </c>
      <c r="K20" s="99">
        <v>1.89</v>
      </c>
      <c r="L20" s="98" t="s">
        <v>102</v>
      </c>
      <c r="M20" s="100">
        <v>2.0199999999999999E-2</v>
      </c>
      <c r="N20" s="100">
        <v>1.89E-2</v>
      </c>
      <c r="O20" s="99">
        <v>8402</v>
      </c>
      <c r="P20" s="99">
        <v>100.4</v>
      </c>
      <c r="Q20" s="99">
        <v>0</v>
      </c>
      <c r="R20" s="99">
        <v>8.4356080000000002</v>
      </c>
      <c r="S20" s="100">
        <v>0</v>
      </c>
      <c r="T20" s="100">
        <v>8.0000000000000004E-4</v>
      </c>
      <c r="U20" s="100">
        <v>0</v>
      </c>
    </row>
    <row r="21" spans="2:21" s="101" customFormat="1">
      <c r="B21" s="98" t="s">
        <v>299</v>
      </c>
      <c r="C21" s="98" t="s">
        <v>300</v>
      </c>
      <c r="D21" s="98" t="s">
        <v>100</v>
      </c>
      <c r="E21" s="98" t="s">
        <v>123</v>
      </c>
      <c r="F21" s="98" t="s">
        <v>273</v>
      </c>
      <c r="G21" s="98" t="s">
        <v>274</v>
      </c>
      <c r="H21" s="98" t="s">
        <v>275</v>
      </c>
      <c r="I21" s="98" t="s">
        <v>150</v>
      </c>
      <c r="J21" s="98" t="s">
        <v>301</v>
      </c>
      <c r="K21" s="99">
        <v>2.4</v>
      </c>
      <c r="L21" s="98" t="s">
        <v>102</v>
      </c>
      <c r="M21" s="100">
        <v>1.09E-2</v>
      </c>
      <c r="N21" s="100">
        <v>1.9099999999999999E-2</v>
      </c>
      <c r="O21" s="99">
        <v>1000000</v>
      </c>
      <c r="P21" s="99">
        <v>98.68</v>
      </c>
      <c r="Q21" s="99">
        <v>0</v>
      </c>
      <c r="R21" s="99">
        <v>986.8</v>
      </c>
      <c r="S21" s="100">
        <v>1.2999999999999999E-3</v>
      </c>
      <c r="T21" s="100">
        <v>9.7799999999999998E-2</v>
      </c>
      <c r="U21" s="100">
        <v>2.3999999999999998E-3</v>
      </c>
    </row>
    <row r="22" spans="2:21" s="101" customFormat="1">
      <c r="B22" s="98" t="s">
        <v>302</v>
      </c>
      <c r="C22" s="98" t="s">
        <v>303</v>
      </c>
      <c r="D22" s="98" t="s">
        <v>100</v>
      </c>
      <c r="E22" s="98" t="s">
        <v>123</v>
      </c>
      <c r="F22" s="98" t="s">
        <v>273</v>
      </c>
      <c r="G22" s="98" t="s">
        <v>274</v>
      </c>
      <c r="H22" s="98" t="s">
        <v>208</v>
      </c>
      <c r="I22" s="98" t="s">
        <v>209</v>
      </c>
      <c r="J22" s="98" t="s">
        <v>304</v>
      </c>
      <c r="K22" s="99">
        <v>3.02</v>
      </c>
      <c r="L22" s="98" t="s">
        <v>102</v>
      </c>
      <c r="M22" s="100">
        <v>2.98E-2</v>
      </c>
      <c r="N22" s="100">
        <v>2.1499999999999998E-2</v>
      </c>
      <c r="O22" s="99">
        <v>903013</v>
      </c>
      <c r="P22" s="99">
        <v>104.96</v>
      </c>
      <c r="Q22" s="99">
        <v>0</v>
      </c>
      <c r="R22" s="99">
        <v>947.80244479999999</v>
      </c>
      <c r="S22" s="100">
        <v>4.0000000000000002E-4</v>
      </c>
      <c r="T22" s="100">
        <v>9.3899999999999997E-2</v>
      </c>
      <c r="U22" s="100">
        <v>2.3E-3</v>
      </c>
    </row>
    <row r="23" spans="2:21" s="101" customFormat="1">
      <c r="B23" s="98" t="s">
        <v>305</v>
      </c>
      <c r="C23" s="98" t="s">
        <v>306</v>
      </c>
      <c r="D23" s="98" t="s">
        <v>100</v>
      </c>
      <c r="E23" s="98" t="s">
        <v>123</v>
      </c>
      <c r="F23" s="98" t="s">
        <v>273</v>
      </c>
      <c r="G23" s="98" t="s">
        <v>274</v>
      </c>
      <c r="H23" s="98" t="s">
        <v>208</v>
      </c>
      <c r="I23" s="98" t="s">
        <v>209</v>
      </c>
      <c r="J23" s="98" t="s">
        <v>307</v>
      </c>
      <c r="K23" s="99">
        <v>0.19</v>
      </c>
      <c r="L23" s="98" t="s">
        <v>102</v>
      </c>
      <c r="M23" s="100">
        <v>2.47E-2</v>
      </c>
      <c r="N23" s="100">
        <v>3.2000000000000002E-3</v>
      </c>
      <c r="O23" s="99">
        <v>41055</v>
      </c>
      <c r="P23" s="99">
        <v>102.41</v>
      </c>
      <c r="Q23" s="99">
        <v>0</v>
      </c>
      <c r="R23" s="99">
        <v>42.044425500000003</v>
      </c>
      <c r="S23" s="100">
        <v>0</v>
      </c>
      <c r="T23" s="100">
        <v>4.1999999999999997E-3</v>
      </c>
      <c r="U23" s="100">
        <v>1E-4</v>
      </c>
    </row>
    <row r="24" spans="2:21" s="101" customFormat="1">
      <c r="B24" s="98" t="s">
        <v>308</v>
      </c>
      <c r="C24" s="98" t="s">
        <v>309</v>
      </c>
      <c r="D24" s="98" t="s">
        <v>100</v>
      </c>
      <c r="E24" s="98" t="s">
        <v>123</v>
      </c>
      <c r="F24" s="98" t="s">
        <v>310</v>
      </c>
      <c r="G24" s="98" t="s">
        <v>274</v>
      </c>
      <c r="H24" s="98" t="s">
        <v>311</v>
      </c>
      <c r="I24" s="98" t="s">
        <v>209</v>
      </c>
      <c r="J24" s="98" t="s">
        <v>312</v>
      </c>
      <c r="K24" s="99">
        <v>0.19</v>
      </c>
      <c r="L24" s="98" t="s">
        <v>102</v>
      </c>
      <c r="M24" s="100">
        <v>6.4000000000000001E-2</v>
      </c>
      <c r="N24" s="100">
        <v>6.4999999999999997E-3</v>
      </c>
      <c r="O24" s="99">
        <v>256666.66</v>
      </c>
      <c r="P24" s="99">
        <v>103.07</v>
      </c>
      <c r="Q24" s="99">
        <v>0</v>
      </c>
      <c r="R24" s="99">
        <v>264.54632646200002</v>
      </c>
      <c r="S24" s="100">
        <v>3.2000000000000002E-3</v>
      </c>
      <c r="T24" s="100">
        <v>2.6200000000000001E-2</v>
      </c>
      <c r="U24" s="100">
        <v>6.9999999999999999E-4</v>
      </c>
    </row>
    <row r="25" spans="2:21" s="101" customFormat="1">
      <c r="B25" s="98" t="s">
        <v>313</v>
      </c>
      <c r="C25" s="98" t="s">
        <v>314</v>
      </c>
      <c r="D25" s="98" t="s">
        <v>100</v>
      </c>
      <c r="E25" s="98" t="s">
        <v>123</v>
      </c>
      <c r="F25" s="98" t="s">
        <v>315</v>
      </c>
      <c r="G25" s="98" t="s">
        <v>316</v>
      </c>
      <c r="H25" s="98" t="s">
        <v>311</v>
      </c>
      <c r="I25" s="98" t="s">
        <v>209</v>
      </c>
      <c r="J25" s="98" t="s">
        <v>307</v>
      </c>
      <c r="K25" s="99">
        <v>1.03</v>
      </c>
      <c r="L25" s="98" t="s">
        <v>102</v>
      </c>
      <c r="M25" s="100">
        <v>4.8000000000000001E-2</v>
      </c>
      <c r="N25" s="100">
        <v>1.2800000000000001E-2</v>
      </c>
      <c r="O25" s="99">
        <v>141138.35</v>
      </c>
      <c r="P25" s="99">
        <v>103.44</v>
      </c>
      <c r="Q25" s="99">
        <v>3.3873199999999999</v>
      </c>
      <c r="R25" s="99">
        <v>149.38082924</v>
      </c>
      <c r="S25" s="100">
        <v>1E-4</v>
      </c>
      <c r="T25" s="100">
        <v>1.4800000000000001E-2</v>
      </c>
      <c r="U25" s="100">
        <v>4.0000000000000002E-4</v>
      </c>
    </row>
    <row r="26" spans="2:21" s="101" customFormat="1">
      <c r="B26" s="98" t="s">
        <v>317</v>
      </c>
      <c r="C26" s="98" t="s">
        <v>318</v>
      </c>
      <c r="D26" s="98" t="s">
        <v>100</v>
      </c>
      <c r="E26" s="98" t="s">
        <v>123</v>
      </c>
      <c r="F26" s="98" t="s">
        <v>319</v>
      </c>
      <c r="G26" s="98" t="s">
        <v>274</v>
      </c>
      <c r="H26" s="98" t="s">
        <v>311</v>
      </c>
      <c r="I26" s="98" t="s">
        <v>209</v>
      </c>
      <c r="J26" s="98" t="s">
        <v>307</v>
      </c>
      <c r="K26" s="99">
        <v>0.65</v>
      </c>
      <c r="L26" s="98" t="s">
        <v>102</v>
      </c>
      <c r="M26" s="100">
        <v>6.5000000000000002E-2</v>
      </c>
      <c r="N26" s="100">
        <v>1.26E-2</v>
      </c>
      <c r="O26" s="99">
        <v>341642.17</v>
      </c>
      <c r="P26" s="99">
        <v>108.86</v>
      </c>
      <c r="Q26" s="99">
        <v>0</v>
      </c>
      <c r="R26" s="99">
        <v>371.91166626199998</v>
      </c>
      <c r="S26" s="100">
        <v>2.3E-3</v>
      </c>
      <c r="T26" s="100">
        <v>3.6900000000000002E-2</v>
      </c>
      <c r="U26" s="100">
        <v>8.9999999999999998E-4</v>
      </c>
    </row>
    <row r="27" spans="2:21" s="101" customFormat="1">
      <c r="B27" s="98" t="s">
        <v>320</v>
      </c>
      <c r="C27" s="98" t="s">
        <v>321</v>
      </c>
      <c r="D27" s="98" t="s">
        <v>100</v>
      </c>
      <c r="E27" s="98" t="s">
        <v>123</v>
      </c>
      <c r="F27" s="98" t="s">
        <v>322</v>
      </c>
      <c r="G27" s="98" t="s">
        <v>323</v>
      </c>
      <c r="H27" s="98" t="s">
        <v>311</v>
      </c>
      <c r="I27" s="98" t="s">
        <v>209</v>
      </c>
      <c r="J27" s="98" t="s">
        <v>324</v>
      </c>
      <c r="K27" s="99">
        <v>1.1599999999999999</v>
      </c>
      <c r="L27" s="98" t="s">
        <v>102</v>
      </c>
      <c r="M27" s="100">
        <v>1.0500000000000001E-2</v>
      </c>
      <c r="N27" s="100">
        <v>6.4999999999999997E-3</v>
      </c>
      <c r="O27" s="99">
        <v>20000.099999999999</v>
      </c>
      <c r="P27" s="99">
        <v>100.81</v>
      </c>
      <c r="Q27" s="99">
        <v>0</v>
      </c>
      <c r="R27" s="99">
        <v>20.162100809999998</v>
      </c>
      <c r="S27" s="100">
        <v>1E-4</v>
      </c>
      <c r="T27" s="100">
        <v>2E-3</v>
      </c>
      <c r="U27" s="100">
        <v>0</v>
      </c>
    </row>
    <row r="28" spans="2:21" s="101" customFormat="1">
      <c r="B28" s="98" t="s">
        <v>325</v>
      </c>
      <c r="C28" s="98" t="s">
        <v>326</v>
      </c>
      <c r="D28" s="98" t="s">
        <v>100</v>
      </c>
      <c r="E28" s="98" t="s">
        <v>123</v>
      </c>
      <c r="F28" s="98" t="s">
        <v>327</v>
      </c>
      <c r="G28" s="98" t="s">
        <v>323</v>
      </c>
      <c r="H28" s="98" t="s">
        <v>328</v>
      </c>
      <c r="I28" s="98" t="s">
        <v>209</v>
      </c>
      <c r="J28" s="98" t="s">
        <v>304</v>
      </c>
      <c r="K28" s="99">
        <v>3.59</v>
      </c>
      <c r="L28" s="98" t="s">
        <v>102</v>
      </c>
      <c r="M28" s="100">
        <v>1.0800000000000001E-2</v>
      </c>
      <c r="N28" s="100">
        <v>2.24E-2</v>
      </c>
      <c r="O28" s="99">
        <v>10000</v>
      </c>
      <c r="P28" s="99">
        <v>96.21</v>
      </c>
      <c r="Q28" s="99">
        <v>0</v>
      </c>
      <c r="R28" s="99">
        <v>9.6210000000000004</v>
      </c>
      <c r="S28" s="100">
        <v>0</v>
      </c>
      <c r="T28" s="100">
        <v>1E-3</v>
      </c>
      <c r="U28" s="100">
        <v>0</v>
      </c>
    </row>
    <row r="29" spans="2:21" s="101" customFormat="1">
      <c r="B29" s="98" t="s">
        <v>329</v>
      </c>
      <c r="C29" s="98" t="s">
        <v>330</v>
      </c>
      <c r="D29" s="98" t="s">
        <v>100</v>
      </c>
      <c r="E29" s="98" t="s">
        <v>123</v>
      </c>
      <c r="F29" s="98" t="s">
        <v>331</v>
      </c>
      <c r="G29" s="98" t="s">
        <v>332</v>
      </c>
      <c r="H29" s="98" t="s">
        <v>328</v>
      </c>
      <c r="I29" s="98" t="s">
        <v>209</v>
      </c>
      <c r="J29" s="98" t="s">
        <v>333</v>
      </c>
      <c r="K29" s="99">
        <v>1.22</v>
      </c>
      <c r="L29" s="98" t="s">
        <v>102</v>
      </c>
      <c r="M29" s="100">
        <v>4.5999999999999999E-2</v>
      </c>
      <c r="N29" s="100">
        <v>1.5299999999999999E-2</v>
      </c>
      <c r="O29" s="99">
        <v>119611</v>
      </c>
      <c r="P29" s="99">
        <v>104.94</v>
      </c>
      <c r="Q29" s="99">
        <v>0</v>
      </c>
      <c r="R29" s="99">
        <v>125.51978339999999</v>
      </c>
      <c r="S29" s="100">
        <v>1.1999999999999999E-3</v>
      </c>
      <c r="T29" s="100">
        <v>1.24E-2</v>
      </c>
      <c r="U29" s="100">
        <v>2.9999999999999997E-4</v>
      </c>
    </row>
    <row r="30" spans="2:21" s="101" customFormat="1">
      <c r="B30" s="98" t="s">
        <v>334</v>
      </c>
      <c r="C30" s="98" t="s">
        <v>335</v>
      </c>
      <c r="D30" s="98" t="s">
        <v>100</v>
      </c>
      <c r="E30" s="98" t="s">
        <v>123</v>
      </c>
      <c r="F30" s="98" t="s">
        <v>336</v>
      </c>
      <c r="G30" s="98" t="s">
        <v>337</v>
      </c>
      <c r="H30" s="98" t="s">
        <v>328</v>
      </c>
      <c r="I30" s="98" t="s">
        <v>209</v>
      </c>
      <c r="J30" s="98" t="s">
        <v>304</v>
      </c>
      <c r="K30" s="99">
        <v>1.48</v>
      </c>
      <c r="L30" s="98" t="s">
        <v>102</v>
      </c>
      <c r="M30" s="100">
        <v>2.4500000000000001E-2</v>
      </c>
      <c r="N30" s="100">
        <v>1.38E-2</v>
      </c>
      <c r="O30" s="99">
        <v>586674.82999999996</v>
      </c>
      <c r="P30" s="99">
        <v>101.59</v>
      </c>
      <c r="Q30" s="99">
        <v>0</v>
      </c>
      <c r="R30" s="99">
        <v>596.00295979700002</v>
      </c>
      <c r="S30" s="100">
        <v>6.9999999999999999E-4</v>
      </c>
      <c r="T30" s="100">
        <v>5.91E-2</v>
      </c>
      <c r="U30" s="100">
        <v>1.5E-3</v>
      </c>
    </row>
    <row r="31" spans="2:21" s="101" customFormat="1">
      <c r="B31" s="98" t="s">
        <v>338</v>
      </c>
      <c r="C31" s="98" t="s">
        <v>339</v>
      </c>
      <c r="D31" s="98" t="s">
        <v>100</v>
      </c>
      <c r="E31" s="98" t="s">
        <v>123</v>
      </c>
      <c r="F31" s="98" t="s">
        <v>340</v>
      </c>
      <c r="G31" s="98" t="s">
        <v>341</v>
      </c>
      <c r="H31" s="98" t="s">
        <v>279</v>
      </c>
      <c r="I31" s="98" t="s">
        <v>209</v>
      </c>
      <c r="J31" s="98" t="s">
        <v>342</v>
      </c>
      <c r="K31" s="99">
        <v>1.23</v>
      </c>
      <c r="L31" s="98" t="s">
        <v>102</v>
      </c>
      <c r="M31" s="100">
        <v>2.8000000000000001E-2</v>
      </c>
      <c r="N31" s="100">
        <v>2.0500000000000001E-2</v>
      </c>
      <c r="O31" s="99">
        <v>3</v>
      </c>
      <c r="P31" s="99">
        <v>101.75</v>
      </c>
      <c r="Q31" s="99">
        <v>0</v>
      </c>
      <c r="R31" s="99">
        <v>3.0525000000000001E-3</v>
      </c>
      <c r="S31" s="100">
        <v>0</v>
      </c>
      <c r="T31" s="100">
        <v>0</v>
      </c>
      <c r="U31" s="100">
        <v>0</v>
      </c>
    </row>
    <row r="32" spans="2:21" s="101" customFormat="1">
      <c r="B32" s="98" t="s">
        <v>343</v>
      </c>
      <c r="C32" s="98" t="s">
        <v>344</v>
      </c>
      <c r="D32" s="98" t="s">
        <v>100</v>
      </c>
      <c r="E32" s="98" t="s">
        <v>123</v>
      </c>
      <c r="F32" s="98" t="s">
        <v>345</v>
      </c>
      <c r="G32" s="98" t="s">
        <v>346</v>
      </c>
      <c r="H32" s="98" t="s">
        <v>347</v>
      </c>
      <c r="I32" s="98" t="s">
        <v>209</v>
      </c>
      <c r="J32" s="98" t="s">
        <v>292</v>
      </c>
      <c r="K32" s="99">
        <v>5.3</v>
      </c>
      <c r="L32" s="98" t="s">
        <v>102</v>
      </c>
      <c r="M32" s="100">
        <v>2.5000000000000001E-3</v>
      </c>
      <c r="N32" s="100">
        <v>2.64E-2</v>
      </c>
      <c r="O32" s="99">
        <v>695000</v>
      </c>
      <c r="P32" s="99">
        <v>88.3</v>
      </c>
      <c r="Q32" s="99">
        <v>0</v>
      </c>
      <c r="R32" s="99">
        <v>613.68499999999995</v>
      </c>
      <c r="S32" s="100">
        <v>1.1999999999999999E-3</v>
      </c>
      <c r="T32" s="100">
        <v>6.08E-2</v>
      </c>
      <c r="U32" s="100">
        <v>1.5E-3</v>
      </c>
    </row>
    <row r="33" spans="2:21" s="101" customFormat="1">
      <c r="B33" s="98" t="s">
        <v>348</v>
      </c>
      <c r="C33" s="98" t="s">
        <v>349</v>
      </c>
      <c r="D33" s="98" t="s">
        <v>100</v>
      </c>
      <c r="E33" s="98" t="s">
        <v>123</v>
      </c>
      <c r="F33" s="98" t="s">
        <v>350</v>
      </c>
      <c r="G33" s="98" t="s">
        <v>351</v>
      </c>
      <c r="H33" s="98" t="s">
        <v>282</v>
      </c>
      <c r="I33" s="98" t="s">
        <v>150</v>
      </c>
      <c r="J33" s="98" t="s">
        <v>352</v>
      </c>
      <c r="K33" s="99">
        <v>4.1399999999999997</v>
      </c>
      <c r="L33" s="98" t="s">
        <v>102</v>
      </c>
      <c r="M33" s="100">
        <v>0.04</v>
      </c>
      <c r="N33" s="100">
        <v>-6.3200000000000006E-2</v>
      </c>
      <c r="O33" s="99">
        <v>800000</v>
      </c>
      <c r="P33" s="99">
        <v>154.1</v>
      </c>
      <c r="Q33" s="99">
        <v>0</v>
      </c>
      <c r="R33" s="99">
        <v>1232.8</v>
      </c>
      <c r="S33" s="100">
        <v>2.7000000000000001E-3</v>
      </c>
      <c r="T33" s="100">
        <v>0.1222</v>
      </c>
      <c r="U33" s="100">
        <v>3.0000000000000001E-3</v>
      </c>
    </row>
    <row r="34" spans="2:21" s="101" customFormat="1">
      <c r="B34" s="98" t="s">
        <v>353</v>
      </c>
      <c r="C34" s="98" t="s">
        <v>354</v>
      </c>
      <c r="D34" s="98" t="s">
        <v>100</v>
      </c>
      <c r="E34" s="98" t="s">
        <v>123</v>
      </c>
      <c r="F34" s="98" t="s">
        <v>355</v>
      </c>
      <c r="G34" s="98" t="s">
        <v>356</v>
      </c>
      <c r="H34" s="98" t="s">
        <v>357</v>
      </c>
      <c r="I34" s="98" t="s">
        <v>209</v>
      </c>
      <c r="J34" s="98" t="s">
        <v>358</v>
      </c>
      <c r="K34" s="99">
        <v>2.56</v>
      </c>
      <c r="L34" s="98" t="s">
        <v>102</v>
      </c>
      <c r="M34" s="100">
        <v>4.8000000000000001E-2</v>
      </c>
      <c r="N34" s="100">
        <v>3.8100000000000002E-2</v>
      </c>
      <c r="O34" s="99">
        <v>210568.51</v>
      </c>
      <c r="P34" s="99">
        <v>103.81</v>
      </c>
      <c r="Q34" s="99">
        <v>0</v>
      </c>
      <c r="R34" s="99">
        <v>218.59117023100001</v>
      </c>
      <c r="S34" s="100">
        <v>1E-4</v>
      </c>
      <c r="T34" s="100">
        <v>2.1700000000000001E-2</v>
      </c>
      <c r="U34" s="100">
        <v>5.0000000000000001E-4</v>
      </c>
    </row>
    <row r="35" spans="2:21" s="101" customFormat="1">
      <c r="B35" s="98" t="s">
        <v>359</v>
      </c>
      <c r="C35" s="98" t="s">
        <v>360</v>
      </c>
      <c r="D35" s="98" t="s">
        <v>100</v>
      </c>
      <c r="E35" s="98" t="s">
        <v>123</v>
      </c>
      <c r="F35" s="98" t="s">
        <v>361</v>
      </c>
      <c r="G35" s="98" t="s">
        <v>284</v>
      </c>
      <c r="H35" s="98" t="s">
        <v>227</v>
      </c>
      <c r="I35" s="98" t="s">
        <v>362</v>
      </c>
      <c r="J35" s="98" t="s">
        <v>363</v>
      </c>
      <c r="K35" s="99">
        <v>1.1399999999999999</v>
      </c>
      <c r="L35" s="98" t="s">
        <v>102</v>
      </c>
      <c r="M35" s="100">
        <v>3.4000000000000002E-2</v>
      </c>
      <c r="N35" s="100">
        <v>3.0499999999999999E-2</v>
      </c>
      <c r="O35" s="99">
        <v>154860</v>
      </c>
      <c r="P35" s="99">
        <v>101.27</v>
      </c>
      <c r="Q35" s="99">
        <v>0</v>
      </c>
      <c r="R35" s="99">
        <v>156.82672199999999</v>
      </c>
      <c r="S35" s="100">
        <v>2.0999999999999999E-3</v>
      </c>
      <c r="T35" s="100">
        <v>1.55E-2</v>
      </c>
      <c r="U35" s="100">
        <v>4.0000000000000002E-4</v>
      </c>
    </row>
    <row r="36" spans="2:21" s="101" customFormat="1">
      <c r="B36" s="102" t="s">
        <v>268</v>
      </c>
      <c r="K36" s="103">
        <v>1.19</v>
      </c>
      <c r="N36" s="104">
        <v>3.8600000000000002E-2</v>
      </c>
      <c r="O36" s="103">
        <v>220177.22</v>
      </c>
      <c r="Q36" s="103">
        <v>0</v>
      </c>
      <c r="R36" s="103">
        <v>187.63502688400001</v>
      </c>
      <c r="T36" s="104">
        <v>1.8599999999999998E-2</v>
      </c>
      <c r="U36" s="104">
        <v>5.0000000000000001E-4</v>
      </c>
    </row>
    <row r="37" spans="2:21" s="101" customFormat="1">
      <c r="B37" s="98" t="s">
        <v>364</v>
      </c>
      <c r="C37" s="98" t="s">
        <v>365</v>
      </c>
      <c r="D37" s="98" t="s">
        <v>100</v>
      </c>
      <c r="E37" s="98" t="s">
        <v>123</v>
      </c>
      <c r="F37" s="98" t="s">
        <v>366</v>
      </c>
      <c r="G37" s="98" t="s">
        <v>356</v>
      </c>
      <c r="H37" s="98" t="s">
        <v>347</v>
      </c>
      <c r="I37" s="98" t="s">
        <v>209</v>
      </c>
      <c r="J37" s="98" t="s">
        <v>367</v>
      </c>
      <c r="K37" s="99">
        <v>1.19</v>
      </c>
      <c r="L37" s="98" t="s">
        <v>102</v>
      </c>
      <c r="M37" s="100">
        <v>5.2499999999999998E-2</v>
      </c>
      <c r="N37" s="100">
        <v>3.8600000000000002E-2</v>
      </c>
      <c r="O37" s="99">
        <v>220177.22</v>
      </c>
      <c r="P37" s="99">
        <v>85.22</v>
      </c>
      <c r="Q37" s="99">
        <v>0</v>
      </c>
      <c r="R37" s="99">
        <v>187.63502688400001</v>
      </c>
      <c r="S37" s="100">
        <v>2.9999999999999997E-4</v>
      </c>
      <c r="T37" s="100">
        <v>1.8599999999999998E-2</v>
      </c>
      <c r="U37" s="100">
        <v>5.0000000000000001E-4</v>
      </c>
    </row>
    <row r="38" spans="2:21" s="101" customFormat="1">
      <c r="B38" s="102" t="s">
        <v>368</v>
      </c>
      <c r="K38" s="103">
        <v>0</v>
      </c>
      <c r="N38" s="104">
        <v>0</v>
      </c>
      <c r="O38" s="103">
        <v>0</v>
      </c>
      <c r="Q38" s="103">
        <v>0</v>
      </c>
      <c r="R38" s="103">
        <v>0</v>
      </c>
      <c r="T38" s="104">
        <v>0</v>
      </c>
      <c r="U38" s="104">
        <v>0</v>
      </c>
    </row>
    <row r="39" spans="2:21" s="101" customFormat="1">
      <c r="B39" s="98" t="s">
        <v>227</v>
      </c>
      <c r="C39" s="98" t="s">
        <v>227</v>
      </c>
      <c r="G39" s="98" t="s">
        <v>227</v>
      </c>
      <c r="H39" s="98" t="s">
        <v>227</v>
      </c>
      <c r="K39" s="99">
        <v>0</v>
      </c>
      <c r="L39" s="98" t="s">
        <v>227</v>
      </c>
      <c r="M39" s="100">
        <v>0</v>
      </c>
      <c r="N39" s="100">
        <v>0</v>
      </c>
      <c r="O39" s="99">
        <v>0</v>
      </c>
      <c r="P39" s="99">
        <v>0</v>
      </c>
      <c r="R39" s="99">
        <v>0</v>
      </c>
      <c r="S39" s="100">
        <v>0</v>
      </c>
      <c r="T39" s="100">
        <v>0</v>
      </c>
      <c r="U39" s="100">
        <v>0</v>
      </c>
    </row>
    <row r="40" spans="2:21" s="101" customFormat="1">
      <c r="B40" s="102" t="s">
        <v>232</v>
      </c>
      <c r="K40" s="103">
        <v>6.74</v>
      </c>
      <c r="N40" s="104">
        <v>5.57E-2</v>
      </c>
      <c r="O40" s="103">
        <v>50000</v>
      </c>
      <c r="Q40" s="103">
        <v>0</v>
      </c>
      <c r="R40" s="103">
        <v>166.40675699392</v>
      </c>
      <c r="T40" s="104">
        <v>1.6500000000000001E-2</v>
      </c>
      <c r="U40" s="104">
        <v>4.0000000000000002E-4</v>
      </c>
    </row>
    <row r="41" spans="2:21" s="101" customFormat="1">
      <c r="B41" s="102" t="s">
        <v>269</v>
      </c>
      <c r="K41" s="103">
        <v>6.74</v>
      </c>
      <c r="N41" s="104">
        <v>5.57E-2</v>
      </c>
      <c r="O41" s="103">
        <v>50000</v>
      </c>
      <c r="Q41" s="103">
        <v>0</v>
      </c>
      <c r="R41" s="103">
        <v>166.40675699392</v>
      </c>
      <c r="T41" s="104">
        <v>1.6500000000000001E-2</v>
      </c>
      <c r="U41" s="104">
        <v>4.0000000000000002E-4</v>
      </c>
    </row>
    <row r="42" spans="2:21" s="101" customFormat="1">
      <c r="B42" s="98" t="s">
        <v>369</v>
      </c>
      <c r="C42" s="98" t="s">
        <v>370</v>
      </c>
      <c r="D42" s="98" t="s">
        <v>123</v>
      </c>
      <c r="E42" s="98" t="s">
        <v>371</v>
      </c>
      <c r="F42" s="98" t="s">
        <v>372</v>
      </c>
      <c r="G42" s="98" t="s">
        <v>373</v>
      </c>
      <c r="H42" s="98" t="s">
        <v>374</v>
      </c>
      <c r="I42" s="98" t="s">
        <v>375</v>
      </c>
      <c r="J42" s="98" t="s">
        <v>376</v>
      </c>
      <c r="K42" s="99">
        <v>6.74</v>
      </c>
      <c r="L42" s="98" t="s">
        <v>110</v>
      </c>
      <c r="M42" s="100">
        <v>4.3799999999999999E-2</v>
      </c>
      <c r="N42" s="100">
        <v>5.57E-2</v>
      </c>
      <c r="O42" s="99">
        <v>50000</v>
      </c>
      <c r="P42" s="99">
        <v>94.452694399999999</v>
      </c>
      <c r="Q42" s="99">
        <v>0</v>
      </c>
      <c r="R42" s="99">
        <v>166.40675699392</v>
      </c>
      <c r="S42" s="100">
        <v>0</v>
      </c>
      <c r="T42" s="100">
        <v>1.6500000000000001E-2</v>
      </c>
      <c r="U42" s="100">
        <v>4.0000000000000002E-4</v>
      </c>
    </row>
    <row r="43" spans="2:21" s="101" customFormat="1">
      <c r="B43" s="102" t="s">
        <v>270</v>
      </c>
      <c r="K43" s="103">
        <v>0</v>
      </c>
      <c r="N43" s="104">
        <v>0</v>
      </c>
      <c r="O43" s="103">
        <v>0</v>
      </c>
      <c r="Q43" s="103">
        <v>0</v>
      </c>
      <c r="R43" s="103">
        <v>0</v>
      </c>
      <c r="T43" s="104">
        <v>0</v>
      </c>
      <c r="U43" s="104">
        <v>0</v>
      </c>
    </row>
    <row r="44" spans="2:21" s="101" customFormat="1">
      <c r="B44" s="98" t="s">
        <v>227</v>
      </c>
      <c r="C44" s="98" t="s">
        <v>227</v>
      </c>
      <c r="G44" s="98" t="s">
        <v>227</v>
      </c>
      <c r="H44" s="98" t="s">
        <v>227</v>
      </c>
      <c r="K44" s="99">
        <v>0</v>
      </c>
      <c r="L44" s="98" t="s">
        <v>227</v>
      </c>
      <c r="M44" s="100">
        <v>0</v>
      </c>
      <c r="N44" s="100">
        <v>0</v>
      </c>
      <c r="O44" s="99">
        <v>0</v>
      </c>
      <c r="P44" s="99">
        <v>0</v>
      </c>
      <c r="R44" s="99">
        <v>0</v>
      </c>
      <c r="S44" s="100">
        <v>0</v>
      </c>
      <c r="T44" s="100">
        <v>0</v>
      </c>
      <c r="U44" s="100">
        <v>0</v>
      </c>
    </row>
    <row r="45" spans="2:21" s="101" customFormat="1">
      <c r="B45" s="98" t="s">
        <v>234</v>
      </c>
    </row>
    <row r="46" spans="2:21" s="101" customFormat="1">
      <c r="B46" s="98" t="s">
        <v>263</v>
      </c>
    </row>
    <row r="47" spans="2:21" s="101" customFormat="1">
      <c r="B47" s="98" t="s">
        <v>264</v>
      </c>
    </row>
    <row r="48" spans="2:21" s="101" customFormat="1">
      <c r="B48" s="98" t="s">
        <v>265</v>
      </c>
    </row>
    <row r="49" spans="2:6" s="101" customFormat="1">
      <c r="B49" s="98" t="s">
        <v>266</v>
      </c>
    </row>
    <row r="50" spans="2:6" s="101" customFormat="1">
      <c r="B50" s="105"/>
    </row>
    <row r="51" spans="2:6" s="101" customFormat="1">
      <c r="B51" s="105"/>
    </row>
    <row r="52" spans="2:6" s="101" customFormat="1">
      <c r="B52" s="105"/>
    </row>
    <row r="53" spans="2:6">
      <c r="C53" s="16"/>
      <c r="D53" s="16"/>
      <c r="E53" s="16"/>
      <c r="F53" s="16"/>
    </row>
    <row r="54" spans="2:6">
      <c r="C54" s="16"/>
      <c r="D54" s="16"/>
      <c r="E54" s="16"/>
      <c r="F54" s="16"/>
    </row>
    <row r="55" spans="2:6">
      <c r="C55" s="16"/>
      <c r="D55" s="16"/>
      <c r="E55" s="16"/>
      <c r="F55" s="16"/>
    </row>
    <row r="56" spans="2:6">
      <c r="C56" s="16"/>
      <c r="D56" s="16"/>
      <c r="E56" s="16"/>
      <c r="F56" s="16"/>
    </row>
    <row r="57" spans="2:6">
      <c r="C57" s="16"/>
      <c r="D57" s="16"/>
      <c r="E57" s="16"/>
      <c r="F57" s="16"/>
    </row>
    <row r="58" spans="2:6">
      <c r="C58" s="16"/>
      <c r="D58" s="16"/>
      <c r="E58" s="16"/>
      <c r="F58" s="16"/>
    </row>
    <row r="59" spans="2:6">
      <c r="C59" s="16"/>
      <c r="D59" s="16"/>
      <c r="E59" s="16"/>
      <c r="F59" s="16"/>
    </row>
    <row r="60" spans="2:6">
      <c r="C60" s="16"/>
      <c r="D60" s="16"/>
      <c r="E60" s="16"/>
      <c r="F60" s="16"/>
    </row>
    <row r="61" spans="2:6">
      <c r="C61" s="16"/>
      <c r="D61" s="16"/>
      <c r="E61" s="16"/>
      <c r="F61" s="16"/>
    </row>
    <row r="62" spans="2:6">
      <c r="C62" s="16"/>
      <c r="D62" s="16"/>
      <c r="E62" s="16"/>
      <c r="F62" s="16"/>
    </row>
    <row r="63" spans="2:6">
      <c r="C63" s="16"/>
      <c r="D63" s="16"/>
      <c r="E63" s="16"/>
      <c r="F63" s="16"/>
    </row>
    <row r="64" spans="2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B771" s="16"/>
      <c r="C771" s="16"/>
      <c r="D771" s="16"/>
      <c r="E771" s="16"/>
      <c r="F771" s="16"/>
    </row>
    <row r="772" spans="2:6">
      <c r="B772" s="16"/>
      <c r="C772" s="16"/>
      <c r="D772" s="16"/>
      <c r="E772" s="16"/>
      <c r="F772" s="16"/>
    </row>
    <row r="773" spans="2:6">
      <c r="B773" s="19"/>
      <c r="C773" s="16"/>
      <c r="D773" s="16"/>
      <c r="E773" s="16"/>
      <c r="F773" s="16"/>
    </row>
    <row r="774" spans="2:6">
      <c r="C774" s="16"/>
      <c r="D774" s="16"/>
      <c r="E774" s="16"/>
      <c r="F774" s="16"/>
    </row>
    <row r="775" spans="2:6"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</sheetData>
  <mergeCells count="2">
    <mergeCell ref="B6:U6"/>
    <mergeCell ref="B7:U7"/>
  </mergeCells>
  <dataValidations count="5">
    <dataValidation allowBlank="1" showInputMessage="1" showErrorMessage="1" sqref="H2 Q9"/>
    <dataValidation type="list" allowBlank="1" showInputMessage="1" showErrorMessage="1" sqref="L12:L803">
      <formula1>$BN$7:$BN$11</formula1>
    </dataValidation>
    <dataValidation type="list" allowBlank="1" showInputMessage="1" showErrorMessage="1" sqref="E12:E797">
      <formula1>$BI$7:$BI$11</formula1>
    </dataValidation>
    <dataValidation type="list" allowBlank="1" showInputMessage="1" showErrorMessage="1" sqref="I12:I803">
      <formula1>$BM$7:$BM$10</formula1>
    </dataValidation>
    <dataValidation type="list" allowBlank="1" showInputMessage="1" showErrorMessage="1" sqref="G12:G803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I16" sqref="I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f>I12+I132</f>
        <v>9759350.2400000002</v>
      </c>
      <c r="J11" s="7"/>
      <c r="K11" s="75">
        <v>496.63371000000001</v>
      </c>
      <c r="L11" s="75">
        <f>L12+L132</f>
        <v>148522.63722248704</v>
      </c>
      <c r="M11" s="7"/>
      <c r="N11" s="76">
        <f>L11/$L$11</f>
        <v>1</v>
      </c>
      <c r="O11" s="76">
        <f>L11/'סכום נכסי הקרן'!$C$42</f>
        <v>0.367391405345526</v>
      </c>
      <c r="BF11" s="16"/>
      <c r="BG11" s="19"/>
      <c r="BH11" s="16"/>
      <c r="BJ11" s="16"/>
    </row>
    <row r="12" spans="2:62" s="101" customFormat="1">
      <c r="B12" s="102" t="s">
        <v>203</v>
      </c>
      <c r="C12" s="105"/>
      <c r="D12" s="105"/>
      <c r="I12" s="103">
        <f>I13+I39+I68+I130</f>
        <v>9365975.9399999995</v>
      </c>
      <c r="K12" s="103">
        <v>196.89714000000001</v>
      </c>
      <c r="L12" s="103">
        <v>126101.20603001305</v>
      </c>
      <c r="N12" s="104">
        <f t="shared" ref="N12:N75" si="0">L12/$L$11</f>
        <v>0.84903694405259811</v>
      </c>
      <c r="O12" s="104">
        <f>L12/'סכום נכסי הקרן'!$C$42</f>
        <v>0.31192887606575476</v>
      </c>
    </row>
    <row r="13" spans="2:62" s="101" customFormat="1">
      <c r="B13" s="102" t="s">
        <v>377</v>
      </c>
      <c r="C13" s="105"/>
      <c r="D13" s="105"/>
      <c r="I13" s="103">
        <f>SUM(I14:I38)</f>
        <v>1477026.1</v>
      </c>
      <c r="K13" s="103">
        <v>116.44755000000001</v>
      </c>
      <c r="L13" s="103">
        <v>51457.459715688521</v>
      </c>
      <c r="N13" s="104">
        <f t="shared" si="0"/>
        <v>0.34646206583717742</v>
      </c>
      <c r="O13" s="104">
        <f>L13/'סכום נכסי הקרן'!$C$42</f>
        <v>0.12728718526683477</v>
      </c>
    </row>
    <row r="14" spans="2:62" s="101" customFormat="1">
      <c r="B14" s="98" t="s">
        <v>378</v>
      </c>
      <c r="C14" s="98" t="s">
        <v>379</v>
      </c>
      <c r="D14" s="98" t="s">
        <v>100</v>
      </c>
      <c r="E14" s="98" t="s">
        <v>123</v>
      </c>
      <c r="F14" s="98" t="s">
        <v>380</v>
      </c>
      <c r="G14" s="98" t="s">
        <v>346</v>
      </c>
      <c r="H14" s="98" t="s">
        <v>102</v>
      </c>
      <c r="I14" s="99">
        <v>4200</v>
      </c>
      <c r="J14" s="99">
        <v>25830</v>
      </c>
      <c r="K14" s="99">
        <v>0</v>
      </c>
      <c r="L14" s="99">
        <v>1084.8599999999999</v>
      </c>
      <c r="M14" s="100">
        <v>1E-4</v>
      </c>
      <c r="N14" s="100">
        <f t="shared" si="0"/>
        <v>7.3043410774808601E-3</v>
      </c>
      <c r="O14" s="100">
        <f>L14/'סכום נכסי הקרן'!$C$42</f>
        <v>2.6835521335787471E-3</v>
      </c>
    </row>
    <row r="15" spans="2:62" s="101" customFormat="1">
      <c r="B15" s="98" t="s">
        <v>381</v>
      </c>
      <c r="C15" s="98" t="s">
        <v>382</v>
      </c>
      <c r="D15" s="98" t="s">
        <v>100</v>
      </c>
      <c r="E15" s="98" t="s">
        <v>123</v>
      </c>
      <c r="F15" s="98" t="s">
        <v>383</v>
      </c>
      <c r="G15" s="98" t="s">
        <v>384</v>
      </c>
      <c r="H15" s="98" t="s">
        <v>102</v>
      </c>
      <c r="I15" s="99">
        <v>34312</v>
      </c>
      <c r="J15" s="99">
        <v>4205</v>
      </c>
      <c r="K15" s="99">
        <v>0</v>
      </c>
      <c r="L15" s="99">
        <v>1442.8196</v>
      </c>
      <c r="M15" s="100">
        <v>1E-4</v>
      </c>
      <c r="N15" s="100">
        <f t="shared" si="0"/>
        <v>9.7144760353174639E-3</v>
      </c>
      <c r="O15" s="100">
        <f>L15/'סכום נכסי הקרן'!$C$42</f>
        <v>3.569015002810717E-3</v>
      </c>
    </row>
    <row r="16" spans="2:62" s="101" customFormat="1">
      <c r="B16" s="98" t="s">
        <v>385</v>
      </c>
      <c r="C16" s="98" t="s">
        <v>386</v>
      </c>
      <c r="D16" s="98" t="s">
        <v>100</v>
      </c>
      <c r="E16" s="98" t="s">
        <v>123</v>
      </c>
      <c r="F16" s="98" t="s">
        <v>387</v>
      </c>
      <c r="G16" s="98" t="s">
        <v>384</v>
      </c>
      <c r="H16" s="98" t="s">
        <v>102</v>
      </c>
      <c r="I16" s="99">
        <v>95830</v>
      </c>
      <c r="J16" s="99">
        <v>3910</v>
      </c>
      <c r="K16" s="99">
        <v>0</v>
      </c>
      <c r="L16" s="99">
        <v>3746.953</v>
      </c>
      <c r="M16" s="100">
        <v>4.0000000000000002E-4</v>
      </c>
      <c r="N16" s="100">
        <f t="shared" si="0"/>
        <v>2.5228160973111872E-2</v>
      </c>
      <c r="O16" s="100">
        <f>L16/'סכום נכסי הקרן'!$C$42</f>
        <v>9.2686095141947238E-3</v>
      </c>
    </row>
    <row r="17" spans="2:15" s="101" customFormat="1">
      <c r="B17" s="98" t="s">
        <v>388</v>
      </c>
      <c r="C17" s="98" t="s">
        <v>389</v>
      </c>
      <c r="D17" s="98" t="s">
        <v>100</v>
      </c>
      <c r="E17" s="98" t="s">
        <v>123</v>
      </c>
      <c r="F17" s="98" t="s">
        <v>327</v>
      </c>
      <c r="G17" s="98" t="s">
        <v>323</v>
      </c>
      <c r="H17" s="98" t="s">
        <v>102</v>
      </c>
      <c r="I17" s="99">
        <v>1390</v>
      </c>
      <c r="J17" s="99">
        <v>70000</v>
      </c>
      <c r="K17" s="99">
        <v>0</v>
      </c>
      <c r="L17" s="99">
        <v>973</v>
      </c>
      <c r="M17" s="100">
        <v>0</v>
      </c>
      <c r="N17" s="100">
        <f t="shared" si="0"/>
        <v>6.5511898939852858E-3</v>
      </c>
      <c r="O17" s="100">
        <f>L17/'סכום נכסי הקרן'!$C$42</f>
        <v>2.4068508618366618E-3</v>
      </c>
    </row>
    <row r="18" spans="2:15" s="101" customFormat="1">
      <c r="B18" s="98" t="s">
        <v>390</v>
      </c>
      <c r="C18" s="98" t="s">
        <v>391</v>
      </c>
      <c r="D18" s="98" t="s">
        <v>100</v>
      </c>
      <c r="E18" s="98" t="s">
        <v>123</v>
      </c>
      <c r="F18" s="98" t="s">
        <v>392</v>
      </c>
      <c r="G18" s="98" t="s">
        <v>284</v>
      </c>
      <c r="H18" s="98" t="s">
        <v>102</v>
      </c>
      <c r="I18" s="99">
        <v>35697.1</v>
      </c>
      <c r="J18" s="99">
        <v>1920</v>
      </c>
      <c r="K18" s="99">
        <v>0</v>
      </c>
      <c r="L18" s="99">
        <v>685.38432</v>
      </c>
      <c r="M18" s="100">
        <v>1E-4</v>
      </c>
      <c r="N18" s="100">
        <f t="shared" si="0"/>
        <v>4.6146791682219702E-3</v>
      </c>
      <c r="O18" s="100">
        <f>L18/'סכום נכסי הקרן'!$C$42</f>
        <v>1.6953934648317927E-3</v>
      </c>
    </row>
    <row r="19" spans="2:15" s="101" customFormat="1">
      <c r="B19" s="98" t="s">
        <v>393</v>
      </c>
      <c r="C19" s="98" t="s">
        <v>394</v>
      </c>
      <c r="D19" s="98" t="s">
        <v>100</v>
      </c>
      <c r="E19" s="98" t="s">
        <v>123</v>
      </c>
      <c r="F19" s="98" t="s">
        <v>395</v>
      </c>
      <c r="G19" s="98" t="s">
        <v>274</v>
      </c>
      <c r="H19" s="98" t="s">
        <v>102</v>
      </c>
      <c r="I19" s="99">
        <v>19924</v>
      </c>
      <c r="J19" s="99">
        <v>13810</v>
      </c>
      <c r="K19" s="99">
        <v>0</v>
      </c>
      <c r="L19" s="99">
        <v>2751.5043999999998</v>
      </c>
      <c r="M19" s="100">
        <v>2.0000000000000001E-4</v>
      </c>
      <c r="N19" s="100">
        <f t="shared" si="0"/>
        <v>1.8525825096131602E-2</v>
      </c>
      <c r="O19" s="100">
        <f>L19/'סכום נכסי הקרן'!$C$42</f>
        <v>6.8062289172532032E-3</v>
      </c>
    </row>
    <row r="20" spans="2:15" s="101" customFormat="1">
      <c r="B20" s="98" t="s">
        <v>396</v>
      </c>
      <c r="C20" s="98" t="s">
        <v>397</v>
      </c>
      <c r="D20" s="98" t="s">
        <v>100</v>
      </c>
      <c r="E20" s="98" t="s">
        <v>123</v>
      </c>
      <c r="F20" s="98" t="s">
        <v>310</v>
      </c>
      <c r="G20" s="98" t="s">
        <v>274</v>
      </c>
      <c r="H20" s="98" t="s">
        <v>102</v>
      </c>
      <c r="I20" s="99">
        <v>135018</v>
      </c>
      <c r="J20" s="99">
        <v>1996</v>
      </c>
      <c r="K20" s="99">
        <v>0</v>
      </c>
      <c r="L20" s="99">
        <v>2694.95928</v>
      </c>
      <c r="M20" s="100">
        <v>1E-4</v>
      </c>
      <c r="N20" s="100">
        <f t="shared" si="0"/>
        <v>1.8145107913502427E-2</v>
      </c>
      <c r="O20" s="100">
        <f>L20/'סכום נכסי הקרן'!$C$42</f>
        <v>6.666356696487883E-3</v>
      </c>
    </row>
    <row r="21" spans="2:15" s="101" customFormat="1">
      <c r="B21" s="98" t="s">
        <v>398</v>
      </c>
      <c r="C21" s="98" t="s">
        <v>399</v>
      </c>
      <c r="D21" s="98" t="s">
        <v>100</v>
      </c>
      <c r="E21" s="98" t="s">
        <v>123</v>
      </c>
      <c r="F21" s="98" t="s">
        <v>295</v>
      </c>
      <c r="G21" s="98" t="s">
        <v>274</v>
      </c>
      <c r="H21" s="98" t="s">
        <v>102</v>
      </c>
      <c r="I21" s="99">
        <v>170608</v>
      </c>
      <c r="J21" s="99">
        <v>3454</v>
      </c>
      <c r="K21" s="99">
        <v>69.064419999999998</v>
      </c>
      <c r="L21" s="99">
        <v>5961.86474</v>
      </c>
      <c r="M21" s="100">
        <v>1E-4</v>
      </c>
      <c r="N21" s="100">
        <f t="shared" si="0"/>
        <v>4.0141118226099913E-2</v>
      </c>
      <c r="O21" s="100">
        <f>L21/'סכום נכסי הקרן'!$C$42</f>
        <v>1.4747501837227756E-2</v>
      </c>
    </row>
    <row r="22" spans="2:15" s="101" customFormat="1">
      <c r="B22" s="98" t="s">
        <v>400</v>
      </c>
      <c r="C22" s="98" t="s">
        <v>401</v>
      </c>
      <c r="D22" s="98" t="s">
        <v>100</v>
      </c>
      <c r="E22" s="98" t="s">
        <v>123</v>
      </c>
      <c r="F22" s="98" t="s">
        <v>402</v>
      </c>
      <c r="G22" s="98" t="s">
        <v>274</v>
      </c>
      <c r="H22" s="98" t="s">
        <v>102</v>
      </c>
      <c r="I22" s="99">
        <v>24940</v>
      </c>
      <c r="J22" s="99">
        <v>12520</v>
      </c>
      <c r="K22" s="99">
        <v>0</v>
      </c>
      <c r="L22" s="99">
        <v>3122.4879999999998</v>
      </c>
      <c r="M22" s="100">
        <v>1E-4</v>
      </c>
      <c r="N22" s="100">
        <f t="shared" si="0"/>
        <v>2.1023650390226439E-2</v>
      </c>
      <c r="O22" s="100">
        <f>L22/'סכום נכסי הקרן'!$C$42</f>
        <v>7.7239084623583086E-3</v>
      </c>
    </row>
    <row r="23" spans="2:15" s="101" customFormat="1">
      <c r="B23" s="98" t="s">
        <v>403</v>
      </c>
      <c r="C23" s="98" t="s">
        <v>404</v>
      </c>
      <c r="D23" s="98" t="s">
        <v>100</v>
      </c>
      <c r="E23" s="98" t="s">
        <v>123</v>
      </c>
      <c r="F23" s="98" t="s">
        <v>405</v>
      </c>
      <c r="G23" s="98" t="s">
        <v>274</v>
      </c>
      <c r="H23" s="98" t="s">
        <v>102</v>
      </c>
      <c r="I23" s="99">
        <v>164390</v>
      </c>
      <c r="J23" s="99">
        <v>3175</v>
      </c>
      <c r="K23" s="99">
        <v>0</v>
      </c>
      <c r="L23" s="99">
        <v>5219.3824999999997</v>
      </c>
      <c r="M23" s="100">
        <v>1E-4</v>
      </c>
      <c r="N23" s="100">
        <f t="shared" si="0"/>
        <v>3.5141999883703652E-2</v>
      </c>
      <c r="O23" s="100">
        <f>L23/'סכום נכסי הקרן'!$C$42</f>
        <v>1.2910868723926197E-2</v>
      </c>
    </row>
    <row r="24" spans="2:15" s="101" customFormat="1">
      <c r="B24" s="98" t="s">
        <v>406</v>
      </c>
      <c r="C24" s="98" t="s">
        <v>407</v>
      </c>
      <c r="D24" s="98" t="s">
        <v>100</v>
      </c>
      <c r="E24" s="98" t="s">
        <v>123</v>
      </c>
      <c r="F24" s="98" t="s">
        <v>366</v>
      </c>
      <c r="G24" s="98" t="s">
        <v>356</v>
      </c>
      <c r="H24" s="98" t="s">
        <v>102</v>
      </c>
      <c r="I24" s="99">
        <v>1432</v>
      </c>
      <c r="J24" s="99">
        <v>186140</v>
      </c>
      <c r="K24" s="99">
        <v>0</v>
      </c>
      <c r="L24" s="99">
        <v>2665.5248000000001</v>
      </c>
      <c r="M24" s="100">
        <v>2.0000000000000001E-4</v>
      </c>
      <c r="N24" s="100">
        <f t="shared" si="0"/>
        <v>1.7946926137643527E-2</v>
      </c>
      <c r="O24" s="100">
        <f>L24/'סכום נכסי הקרן'!$C$42</f>
        <v>6.593546415341209E-3</v>
      </c>
    </row>
    <row r="25" spans="2:15" s="101" customFormat="1">
      <c r="B25" s="98" t="s">
        <v>408</v>
      </c>
      <c r="C25" s="98" t="s">
        <v>409</v>
      </c>
      <c r="D25" s="98" t="s">
        <v>100</v>
      </c>
      <c r="E25" s="98" t="s">
        <v>123</v>
      </c>
      <c r="F25" s="98" t="s">
        <v>410</v>
      </c>
      <c r="G25" s="98" t="s">
        <v>356</v>
      </c>
      <c r="H25" s="98" t="s">
        <v>102</v>
      </c>
      <c r="I25" s="99">
        <v>3779</v>
      </c>
      <c r="J25" s="99">
        <v>21140</v>
      </c>
      <c r="K25" s="99">
        <v>0</v>
      </c>
      <c r="L25" s="99">
        <v>798.88059999999996</v>
      </c>
      <c r="M25" s="100">
        <v>1E-4</v>
      </c>
      <c r="N25" s="100">
        <f t="shared" si="0"/>
        <v>5.3788473928272369E-3</v>
      </c>
      <c r="O25" s="100">
        <f>L25/'סכום נכסי הקרן'!$C$42</f>
        <v>1.976142302789917E-3</v>
      </c>
    </row>
    <row r="26" spans="2:15" s="101" customFormat="1">
      <c r="B26" s="98" t="s">
        <v>411</v>
      </c>
      <c r="C26" s="98" t="s">
        <v>412</v>
      </c>
      <c r="D26" s="98" t="s">
        <v>100</v>
      </c>
      <c r="E26" s="98" t="s">
        <v>123</v>
      </c>
      <c r="F26" s="98" t="s">
        <v>336</v>
      </c>
      <c r="G26" s="98" t="s">
        <v>337</v>
      </c>
      <c r="H26" s="98" t="s">
        <v>102</v>
      </c>
      <c r="I26" s="99">
        <v>106170</v>
      </c>
      <c r="J26" s="99">
        <v>3823</v>
      </c>
      <c r="K26" s="99">
        <v>0</v>
      </c>
      <c r="L26" s="99">
        <v>4058.8791000000001</v>
      </c>
      <c r="M26" s="100">
        <v>1E-4</v>
      </c>
      <c r="N26" s="100">
        <f t="shared" si="0"/>
        <v>2.7328353279371113E-2</v>
      </c>
      <c r="O26" s="100">
        <f>L26/'סכום נכסי הקרן'!$C$42</f>
        <v>1.0040202117087168E-2</v>
      </c>
    </row>
    <row r="27" spans="2:15" s="101" customFormat="1">
      <c r="B27" s="98" t="s">
        <v>413</v>
      </c>
      <c r="C27" s="98" t="s">
        <v>414</v>
      </c>
      <c r="D27" s="98" t="s">
        <v>100</v>
      </c>
      <c r="E27" s="98" t="s">
        <v>123</v>
      </c>
      <c r="F27" s="98" t="s">
        <v>415</v>
      </c>
      <c r="G27" s="98" t="s">
        <v>416</v>
      </c>
      <c r="H27" s="98" t="s">
        <v>102</v>
      </c>
      <c r="I27" s="99">
        <v>15050</v>
      </c>
      <c r="J27" s="99">
        <v>15470</v>
      </c>
      <c r="K27" s="99">
        <v>0</v>
      </c>
      <c r="L27" s="99">
        <v>2328.2350000000001</v>
      </c>
      <c r="M27" s="100">
        <v>1E-4</v>
      </c>
      <c r="N27" s="100">
        <f t="shared" si="0"/>
        <v>1.5675960537330762E-2</v>
      </c>
      <c r="O27" s="100">
        <f>L27/'סכום נכסי הקרן'!$C$42</f>
        <v>5.759213171950957E-3</v>
      </c>
    </row>
    <row r="28" spans="2:15" s="101" customFormat="1">
      <c r="B28" s="98" t="s">
        <v>417</v>
      </c>
      <c r="C28" s="98" t="s">
        <v>418</v>
      </c>
      <c r="D28" s="98" t="s">
        <v>100</v>
      </c>
      <c r="E28" s="98" t="s">
        <v>123</v>
      </c>
      <c r="F28" s="98" t="s">
        <v>419</v>
      </c>
      <c r="G28" s="98" t="s">
        <v>416</v>
      </c>
      <c r="H28" s="98" t="s">
        <v>102</v>
      </c>
      <c r="I28" s="99">
        <v>3800</v>
      </c>
      <c r="J28" s="99">
        <v>34890</v>
      </c>
      <c r="K28" s="99">
        <v>0</v>
      </c>
      <c r="L28" s="99">
        <v>1325.82</v>
      </c>
      <c r="M28" s="100">
        <v>1E-4</v>
      </c>
      <c r="N28" s="100">
        <f t="shared" si="0"/>
        <v>8.926720025944062E-3</v>
      </c>
      <c r="O28" s="100">
        <f>L28/'סכום נכסי הקרן'!$C$42</f>
        <v>3.2796002154576393E-3</v>
      </c>
    </row>
    <row r="29" spans="2:15" s="101" customFormat="1">
      <c r="B29" s="98" t="s">
        <v>420</v>
      </c>
      <c r="C29" s="98" t="s">
        <v>421</v>
      </c>
      <c r="D29" s="98" t="s">
        <v>100</v>
      </c>
      <c r="E29" s="98" t="s">
        <v>123</v>
      </c>
      <c r="F29" s="98" t="s">
        <v>422</v>
      </c>
      <c r="G29" s="98" t="s">
        <v>332</v>
      </c>
      <c r="H29" s="98" t="s">
        <v>102</v>
      </c>
      <c r="I29" s="99">
        <v>8000</v>
      </c>
      <c r="J29" s="99">
        <v>7299</v>
      </c>
      <c r="K29" s="99">
        <v>0</v>
      </c>
      <c r="L29" s="99">
        <v>583.91999999999996</v>
      </c>
      <c r="M29" s="100">
        <v>1E-4</v>
      </c>
      <c r="N29" s="100">
        <f t="shared" si="0"/>
        <v>3.9315218940348283E-3</v>
      </c>
      <c r="O29" s="100">
        <f>L29/'סכום נכסי הקרן'!$C$42</f>
        <v>1.4444073537961599E-3</v>
      </c>
    </row>
    <row r="30" spans="2:15" s="101" customFormat="1">
      <c r="B30" s="98" t="s">
        <v>423</v>
      </c>
      <c r="C30" s="98" t="s">
        <v>424</v>
      </c>
      <c r="D30" s="98" t="s">
        <v>100</v>
      </c>
      <c r="E30" s="98" t="s">
        <v>123</v>
      </c>
      <c r="F30" s="98" t="s">
        <v>425</v>
      </c>
      <c r="G30" s="98" t="s">
        <v>332</v>
      </c>
      <c r="H30" s="98" t="s">
        <v>102</v>
      </c>
      <c r="I30" s="99">
        <v>37268</v>
      </c>
      <c r="J30" s="99">
        <v>5313</v>
      </c>
      <c r="K30" s="99">
        <v>27.951000000000001</v>
      </c>
      <c r="L30" s="99">
        <v>2007.9998399999999</v>
      </c>
      <c r="M30" s="100">
        <v>2.0000000000000001E-4</v>
      </c>
      <c r="N30" s="100">
        <f t="shared" si="0"/>
        <v>1.3519823493249816E-2</v>
      </c>
      <c r="O30" s="100">
        <f>L30/'סכום נכסי הקרן'!$C$42</f>
        <v>4.9670669532085087E-3</v>
      </c>
    </row>
    <row r="31" spans="2:15" s="101" customFormat="1">
      <c r="B31" s="98" t="s">
        <v>426</v>
      </c>
      <c r="C31" s="98">
        <v>10972780</v>
      </c>
      <c r="D31" s="98" t="s">
        <v>100</v>
      </c>
      <c r="E31" s="98" t="s">
        <v>123</v>
      </c>
      <c r="F31" s="98" t="s">
        <v>427</v>
      </c>
      <c r="G31" s="98" t="s">
        <v>332</v>
      </c>
      <c r="H31" s="98" t="s">
        <v>102</v>
      </c>
      <c r="I31" s="99">
        <v>10000</v>
      </c>
      <c r="J31" s="99">
        <f>L31*1000/I31*100</f>
        <v>2340.0327868852501</v>
      </c>
      <c r="K31" s="99">
        <v>0</v>
      </c>
      <c r="L31" s="99">
        <f>234003.278688525/1000</f>
        <v>234.003278688525</v>
      </c>
      <c r="M31" s="100">
        <v>2.0000000000000001E-4</v>
      </c>
      <c r="N31" s="100">
        <f t="shared" si="0"/>
        <v>1.5755394804765545E-3</v>
      </c>
      <c r="O31" s="100">
        <f>L31/'סכום נכסי הקרן'!$C$42</f>
        <v>5.7883966390964128E-4</v>
      </c>
    </row>
    <row r="32" spans="2:15" s="101" customFormat="1">
      <c r="B32" s="98" t="s">
        <v>426</v>
      </c>
      <c r="C32" s="98">
        <v>1097278</v>
      </c>
      <c r="D32" s="98" t="s">
        <v>100</v>
      </c>
      <c r="E32" s="98" t="s">
        <v>123</v>
      </c>
      <c r="F32" s="98" t="s">
        <v>427</v>
      </c>
      <c r="G32" s="98" t="s">
        <v>332</v>
      </c>
      <c r="H32" s="98" t="s">
        <v>102</v>
      </c>
      <c r="I32" s="99">
        <v>60200</v>
      </c>
      <c r="J32" s="99">
        <f>L32*1000/I32*100</f>
        <v>2402</v>
      </c>
      <c r="K32" s="99">
        <v>0</v>
      </c>
      <c r="L32" s="99">
        <f>1446004/1000</f>
        <v>1446.0039999999999</v>
      </c>
      <c r="M32" s="100">
        <v>0</v>
      </c>
      <c r="N32" s="100">
        <f t="shared" si="0"/>
        <v>9.7359165379879743E-3</v>
      </c>
      <c r="O32" s="100">
        <f>L32/'סכום נכסי הקרן'!$C$42</f>
        <v>3.5768920592181503E-3</v>
      </c>
    </row>
    <row r="33" spans="2:15" s="101" customFormat="1">
      <c r="B33" s="98" t="s">
        <v>428</v>
      </c>
      <c r="C33" s="98" t="s">
        <v>429</v>
      </c>
      <c r="D33" s="98" t="s">
        <v>100</v>
      </c>
      <c r="E33" s="98" t="s">
        <v>123</v>
      </c>
      <c r="F33" s="98" t="s">
        <v>430</v>
      </c>
      <c r="G33" s="98" t="s">
        <v>332</v>
      </c>
      <c r="H33" s="98" t="s">
        <v>102</v>
      </c>
      <c r="I33" s="99">
        <v>517</v>
      </c>
      <c r="J33" s="99">
        <v>49500</v>
      </c>
      <c r="K33" s="99">
        <v>0</v>
      </c>
      <c r="L33" s="99">
        <v>255.91499999999999</v>
      </c>
      <c r="M33" s="100">
        <v>0</v>
      </c>
      <c r="N33" s="100">
        <f t="shared" si="0"/>
        <v>1.7230706698039512E-3</v>
      </c>
      <c r="O33" s="100">
        <f>L33/'סכום נכסי הקרן'!$C$42</f>
        <v>6.330413548889304E-4</v>
      </c>
    </row>
    <row r="34" spans="2:15" s="101" customFormat="1">
      <c r="B34" s="98" t="s">
        <v>431</v>
      </c>
      <c r="C34" s="98" t="s">
        <v>432</v>
      </c>
      <c r="D34" s="98" t="s">
        <v>100</v>
      </c>
      <c r="E34" s="98" t="s">
        <v>123</v>
      </c>
      <c r="F34" s="98" t="s">
        <v>433</v>
      </c>
      <c r="G34" s="98" t="s">
        <v>332</v>
      </c>
      <c r="H34" s="98" t="s">
        <v>102</v>
      </c>
      <c r="I34" s="99">
        <v>195573</v>
      </c>
      <c r="J34" s="99">
        <v>1250</v>
      </c>
      <c r="K34" s="99">
        <v>19.432130000000001</v>
      </c>
      <c r="L34" s="99">
        <v>2464.0946300000001</v>
      </c>
      <c r="M34" s="100">
        <v>2.0000000000000001E-4</v>
      </c>
      <c r="N34" s="100">
        <f t="shared" si="0"/>
        <v>1.6590700758354997E-2</v>
      </c>
      <c r="O34" s="100">
        <f>L34/'סכום נכסי הקרן'!$C$42</f>
        <v>6.0952808672791268E-3</v>
      </c>
    </row>
    <row r="35" spans="2:15" s="101" customFormat="1">
      <c r="B35" s="98" t="s">
        <v>434</v>
      </c>
      <c r="C35" s="98" t="s">
        <v>435</v>
      </c>
      <c r="D35" s="98" t="s">
        <v>100</v>
      </c>
      <c r="E35" s="98" t="s">
        <v>123</v>
      </c>
      <c r="F35" s="98" t="s">
        <v>436</v>
      </c>
      <c r="G35" s="98" t="s">
        <v>332</v>
      </c>
      <c r="H35" s="98" t="s">
        <v>102</v>
      </c>
      <c r="I35" s="99">
        <v>5025</v>
      </c>
      <c r="J35" s="99">
        <v>26690</v>
      </c>
      <c r="K35" s="99">
        <v>0</v>
      </c>
      <c r="L35" s="99">
        <v>1341.1724999999999</v>
      </c>
      <c r="M35" s="100">
        <v>1E-4</v>
      </c>
      <c r="N35" s="100">
        <f t="shared" si="0"/>
        <v>9.0300881069794257E-3</v>
      </c>
      <c r="O35" s="100">
        <f>L35/'סכום נכסי הקרן'!$C$42</f>
        <v>3.3175767600170914E-3</v>
      </c>
    </row>
    <row r="36" spans="2:15" s="101" customFormat="1">
      <c r="B36" s="98" t="s">
        <v>437</v>
      </c>
      <c r="C36" s="98" t="s">
        <v>438</v>
      </c>
      <c r="D36" s="98" t="s">
        <v>100</v>
      </c>
      <c r="E36" s="98" t="s">
        <v>123</v>
      </c>
      <c r="F36" s="98" t="s">
        <v>439</v>
      </c>
      <c r="G36" s="98" t="s">
        <v>332</v>
      </c>
      <c r="H36" s="98" t="s">
        <v>102</v>
      </c>
      <c r="I36" s="99">
        <v>3800</v>
      </c>
      <c r="J36" s="99">
        <v>28180</v>
      </c>
      <c r="K36" s="99">
        <v>0</v>
      </c>
      <c r="L36" s="99">
        <v>1070.8399999999999</v>
      </c>
      <c r="M36" s="100">
        <v>0</v>
      </c>
      <c r="N36" s="100">
        <f t="shared" si="0"/>
        <v>7.2099446927802709E-3</v>
      </c>
      <c r="O36" s="100">
        <f>L36/'סכום נכסי הקרן'!$C$42</f>
        <v>2.6488717131440604E-3</v>
      </c>
    </row>
    <row r="37" spans="2:15" s="101" customFormat="1">
      <c r="B37" s="98" t="s">
        <v>440</v>
      </c>
      <c r="C37" s="98" t="s">
        <v>441</v>
      </c>
      <c r="D37" s="98" t="s">
        <v>100</v>
      </c>
      <c r="E37" s="98" t="s">
        <v>123</v>
      </c>
      <c r="F37" s="98" t="s">
        <v>442</v>
      </c>
      <c r="G37" s="98" t="s">
        <v>129</v>
      </c>
      <c r="H37" s="98" t="s">
        <v>102</v>
      </c>
      <c r="I37" s="99">
        <v>1906</v>
      </c>
      <c r="J37" s="99">
        <v>70090</v>
      </c>
      <c r="K37" s="99">
        <v>0</v>
      </c>
      <c r="L37" s="99">
        <v>1335.9154000000001</v>
      </c>
      <c r="M37" s="100">
        <v>0</v>
      </c>
      <c r="N37" s="100">
        <f t="shared" si="0"/>
        <v>8.9946921559088504E-3</v>
      </c>
      <c r="O37" s="100">
        <f>L37/'סכום נכסי הקרן'!$C$42</f>
        <v>3.3045725918097318E-3</v>
      </c>
    </row>
    <row r="38" spans="2:15" s="101" customFormat="1">
      <c r="B38" s="98" t="s">
        <v>443</v>
      </c>
      <c r="C38" s="98" t="s">
        <v>444</v>
      </c>
      <c r="D38" s="98" t="s">
        <v>100</v>
      </c>
      <c r="E38" s="98" t="s">
        <v>123</v>
      </c>
      <c r="F38" s="98" t="s">
        <v>445</v>
      </c>
      <c r="G38" s="98" t="s">
        <v>132</v>
      </c>
      <c r="H38" s="98" t="s">
        <v>102</v>
      </c>
      <c r="I38" s="99">
        <v>338197</v>
      </c>
      <c r="J38" s="99">
        <v>549.1</v>
      </c>
      <c r="K38" s="99">
        <v>0</v>
      </c>
      <c r="L38" s="99">
        <v>1857.0397270000001</v>
      </c>
      <c r="M38" s="100">
        <v>1E-4</v>
      </c>
      <c r="N38" s="100">
        <f t="shared" si="0"/>
        <v>1.2503412016702565E-2</v>
      </c>
      <c r="O38" s="100">
        <f>L38/'סכום נכסי הקרן'!$C$42</f>
        <v>4.5936461124304927E-3</v>
      </c>
    </row>
    <row r="39" spans="2:15" s="101" customFormat="1">
      <c r="B39" s="102" t="s">
        <v>446</v>
      </c>
      <c r="C39" s="105"/>
      <c r="D39" s="105"/>
      <c r="I39" s="103">
        <f>SUM(I40:I67)</f>
        <v>746680.45</v>
      </c>
      <c r="K39" s="103">
        <v>47.734450000000002</v>
      </c>
      <c r="L39" s="103">
        <v>31730.825469494535</v>
      </c>
      <c r="N39" s="104">
        <f t="shared" si="0"/>
        <v>0.21364302481352879</v>
      </c>
      <c r="O39" s="104">
        <f>L39/'סכום נכסי הקרן'!$C$42</f>
        <v>7.8490611128511426E-2</v>
      </c>
    </row>
    <row r="40" spans="2:15" s="101" customFormat="1">
      <c r="B40" s="98" t="s">
        <v>447</v>
      </c>
      <c r="C40" s="98" t="s">
        <v>448</v>
      </c>
      <c r="D40" s="98" t="s">
        <v>100</v>
      </c>
      <c r="E40" s="98" t="s">
        <v>123</v>
      </c>
      <c r="F40" s="98" t="s">
        <v>449</v>
      </c>
      <c r="G40" s="98" t="s">
        <v>346</v>
      </c>
      <c r="H40" s="98" t="s">
        <v>102</v>
      </c>
      <c r="I40" s="99">
        <v>61505</v>
      </c>
      <c r="J40" s="99">
        <v>751.7</v>
      </c>
      <c r="K40" s="99">
        <v>0</v>
      </c>
      <c r="L40" s="99">
        <v>462.33308499999998</v>
      </c>
      <c r="M40" s="100">
        <v>1E-4</v>
      </c>
      <c r="N40" s="100">
        <f t="shared" si="0"/>
        <v>3.1128795828438234E-3</v>
      </c>
      <c r="O40" s="100">
        <f>L40/'סכום נכסי הקרן'!$C$42</f>
        <v>1.1436452046123871E-3</v>
      </c>
    </row>
    <row r="41" spans="2:15" s="101" customFormat="1">
      <c r="B41" s="98" t="s">
        <v>450</v>
      </c>
      <c r="C41" s="98">
        <v>11708770</v>
      </c>
      <c r="D41" s="98" t="s">
        <v>100</v>
      </c>
      <c r="E41" s="98" t="s">
        <v>123</v>
      </c>
      <c r="F41" s="98" t="s">
        <v>451</v>
      </c>
      <c r="G41" s="98" t="s">
        <v>346</v>
      </c>
      <c r="H41" s="98" t="s">
        <v>102</v>
      </c>
      <c r="I41" s="99">
        <v>4930</v>
      </c>
      <c r="J41" s="99">
        <f>L41*1000/I41*100</f>
        <v>8603.0394927897778</v>
      </c>
      <c r="K41" s="99">
        <v>0</v>
      </c>
      <c r="L41" s="99">
        <f>424129.846994536/1000</f>
        <v>424.12984699453602</v>
      </c>
      <c r="M41" s="100">
        <v>5.0000000000000001E-4</v>
      </c>
      <c r="N41" s="100">
        <f t="shared" si="0"/>
        <v>2.8556579315191471E-3</v>
      </c>
      <c r="O41" s="100">
        <f>L41/'סכום נכסי הקרן'!$C$42</f>
        <v>1.0491441806469172E-3</v>
      </c>
    </row>
    <row r="42" spans="2:15" s="101" customFormat="1">
      <c r="B42" s="98" t="s">
        <v>450</v>
      </c>
      <c r="C42" s="98">
        <v>1170877</v>
      </c>
      <c r="D42" s="98" t="s">
        <v>100</v>
      </c>
      <c r="E42" s="98" t="s">
        <v>123</v>
      </c>
      <c r="F42" s="98" t="s">
        <v>451</v>
      </c>
      <c r="G42" s="98" t="s">
        <v>346</v>
      </c>
      <c r="H42" s="98" t="s">
        <v>102</v>
      </c>
      <c r="I42" s="99">
        <v>12195</v>
      </c>
      <c r="J42" s="99">
        <f>L42*1000/I42*100</f>
        <v>8820</v>
      </c>
      <c r="K42" s="99">
        <v>0</v>
      </c>
      <c r="L42" s="99">
        <f>1075599/1000</f>
        <v>1075.5989999999999</v>
      </c>
      <c r="M42" s="100">
        <v>0</v>
      </c>
      <c r="N42" s="100">
        <f t="shared" si="0"/>
        <v>7.2419869463316335E-3</v>
      </c>
      <c r="O42" s="100">
        <f>L42/'סכום נכסי הקרן'!$C$42</f>
        <v>2.6606437617067331E-3</v>
      </c>
    </row>
    <row r="43" spans="2:15" s="101" customFormat="1">
      <c r="B43" s="98" t="s">
        <v>452</v>
      </c>
      <c r="C43" s="98" t="s">
        <v>453</v>
      </c>
      <c r="D43" s="98" t="s">
        <v>100</v>
      </c>
      <c r="E43" s="98" t="s">
        <v>123</v>
      </c>
      <c r="F43" s="98" t="s">
        <v>454</v>
      </c>
      <c r="G43" s="98" t="s">
        <v>455</v>
      </c>
      <c r="H43" s="98" t="s">
        <v>102</v>
      </c>
      <c r="I43" s="99">
        <v>1380</v>
      </c>
      <c r="J43" s="99">
        <v>72840</v>
      </c>
      <c r="K43" s="99">
        <v>15.1549</v>
      </c>
      <c r="L43" s="99">
        <v>1020.3469</v>
      </c>
      <c r="M43" s="100">
        <v>5.0000000000000001E-4</v>
      </c>
      <c r="N43" s="100">
        <f t="shared" si="0"/>
        <v>6.8699756419724721E-3</v>
      </c>
      <c r="O43" s="100">
        <f>L43/'סכום נכסי הקרן'!$C$42</f>
        <v>2.523970005793799E-3</v>
      </c>
    </row>
    <row r="44" spans="2:15" s="101" customFormat="1">
      <c r="B44" s="98" t="s">
        <v>456</v>
      </c>
      <c r="C44" s="98" t="s">
        <v>457</v>
      </c>
      <c r="D44" s="98" t="s">
        <v>100</v>
      </c>
      <c r="E44" s="98" t="s">
        <v>123</v>
      </c>
      <c r="F44" s="98" t="s">
        <v>458</v>
      </c>
      <c r="G44" s="98" t="s">
        <v>384</v>
      </c>
      <c r="H44" s="98" t="s">
        <v>102</v>
      </c>
      <c r="I44" s="99">
        <v>12000</v>
      </c>
      <c r="J44" s="99">
        <v>7518</v>
      </c>
      <c r="K44" s="99">
        <v>0</v>
      </c>
      <c r="L44" s="99">
        <v>902.16</v>
      </c>
      <c r="M44" s="100">
        <v>2.0000000000000001E-4</v>
      </c>
      <c r="N44" s="100">
        <f t="shared" si="0"/>
        <v>6.0742255650131196E-3</v>
      </c>
      <c r="O44" s="100">
        <f>L44/'סכום נכסי הקרן'!$C$42</f>
        <v>2.2316182667158919E-3</v>
      </c>
    </row>
    <row r="45" spans="2:15" s="101" customFormat="1">
      <c r="B45" s="98" t="s">
        <v>459</v>
      </c>
      <c r="C45" s="98" t="s">
        <v>460</v>
      </c>
      <c r="D45" s="98" t="s">
        <v>100</v>
      </c>
      <c r="E45" s="98" t="s">
        <v>123</v>
      </c>
      <c r="F45" s="98" t="s">
        <v>283</v>
      </c>
      <c r="G45" s="98" t="s">
        <v>284</v>
      </c>
      <c r="H45" s="98" t="s">
        <v>102</v>
      </c>
      <c r="I45" s="99">
        <v>115214.45</v>
      </c>
      <c r="J45" s="99">
        <v>2721</v>
      </c>
      <c r="K45" s="99">
        <v>0</v>
      </c>
      <c r="L45" s="99">
        <v>3134.9851844999998</v>
      </c>
      <c r="M45" s="100">
        <v>1.9E-3</v>
      </c>
      <c r="N45" s="100">
        <f t="shared" si="0"/>
        <v>2.1107793688067828E-2</v>
      </c>
      <c r="O45" s="100">
        <f>L45/'סכום נכסי הקרן'!$C$42</f>
        <v>7.7548219868026624E-3</v>
      </c>
    </row>
    <row r="46" spans="2:15" s="101" customFormat="1">
      <c r="B46" s="98" t="s">
        <v>461</v>
      </c>
      <c r="C46" s="98" t="s">
        <v>462</v>
      </c>
      <c r="D46" s="98" t="s">
        <v>100</v>
      </c>
      <c r="E46" s="98" t="s">
        <v>123</v>
      </c>
      <c r="F46" s="98" t="s">
        <v>463</v>
      </c>
      <c r="G46" s="98" t="s">
        <v>284</v>
      </c>
      <c r="H46" s="98" t="s">
        <v>102</v>
      </c>
      <c r="I46" s="99">
        <v>10768</v>
      </c>
      <c r="J46" s="99">
        <v>1753</v>
      </c>
      <c r="K46" s="99">
        <v>1.3266199999999999</v>
      </c>
      <c r="L46" s="99">
        <v>190.08966000000001</v>
      </c>
      <c r="M46" s="100">
        <v>0</v>
      </c>
      <c r="N46" s="100">
        <f t="shared" si="0"/>
        <v>1.279869948142959E-3</v>
      </c>
      <c r="O46" s="100">
        <f>L46/'סכום נכסי הקרן'!$C$42</f>
        <v>4.7021321890774721E-4</v>
      </c>
    </row>
    <row r="47" spans="2:15" s="101" customFormat="1">
      <c r="B47" s="98" t="s">
        <v>464</v>
      </c>
      <c r="C47" s="98" t="s">
        <v>465</v>
      </c>
      <c r="D47" s="98" t="s">
        <v>100</v>
      </c>
      <c r="E47" s="98" t="s">
        <v>123</v>
      </c>
      <c r="F47" s="98" t="s">
        <v>466</v>
      </c>
      <c r="G47" s="98" t="s">
        <v>337</v>
      </c>
      <c r="H47" s="98" t="s">
        <v>102</v>
      </c>
      <c r="I47" s="99">
        <v>91191</v>
      </c>
      <c r="J47" s="99">
        <v>1490</v>
      </c>
      <c r="K47" s="99">
        <v>17.099440000000001</v>
      </c>
      <c r="L47" s="99">
        <v>1375.8453400000001</v>
      </c>
      <c r="M47" s="100">
        <v>8.9999999999999998E-4</v>
      </c>
      <c r="N47" s="100">
        <f t="shared" si="0"/>
        <v>9.2635396578568865E-3</v>
      </c>
      <c r="O47" s="100">
        <f>L47/'סכום נכסי הקרן'!$C$42</f>
        <v>3.4033448533740546E-3</v>
      </c>
    </row>
    <row r="48" spans="2:15" s="101" customFormat="1">
      <c r="B48" s="98" t="s">
        <v>467</v>
      </c>
      <c r="C48" s="98" t="s">
        <v>468</v>
      </c>
      <c r="D48" s="98" t="s">
        <v>100</v>
      </c>
      <c r="E48" s="98" t="s">
        <v>123</v>
      </c>
      <c r="F48" s="98" t="s">
        <v>469</v>
      </c>
      <c r="G48" s="98" t="s">
        <v>416</v>
      </c>
      <c r="H48" s="98" t="s">
        <v>102</v>
      </c>
      <c r="I48" s="99">
        <v>13754</v>
      </c>
      <c r="J48" s="99">
        <v>10000</v>
      </c>
      <c r="K48" s="99">
        <v>0</v>
      </c>
      <c r="L48" s="99">
        <v>1375.4</v>
      </c>
      <c r="M48" s="100">
        <v>2.9999999999999997E-4</v>
      </c>
      <c r="N48" s="100">
        <f t="shared" si="0"/>
        <v>9.2605411923816685E-3</v>
      </c>
      <c r="O48" s="100">
        <f>L48/'סכום נכסי הקרן'!$C$42</f>
        <v>3.4022432429292341E-3</v>
      </c>
    </row>
    <row r="49" spans="2:15" s="101" customFormat="1">
      <c r="B49" s="98" t="s">
        <v>470</v>
      </c>
      <c r="C49" s="98" t="s">
        <v>471</v>
      </c>
      <c r="D49" s="98" t="s">
        <v>100</v>
      </c>
      <c r="E49" s="98" t="s">
        <v>123</v>
      </c>
      <c r="F49" s="98" t="s">
        <v>472</v>
      </c>
      <c r="G49" s="98" t="s">
        <v>473</v>
      </c>
      <c r="H49" s="98" t="s">
        <v>102</v>
      </c>
      <c r="I49" s="99">
        <v>36729</v>
      </c>
      <c r="J49" s="99">
        <v>15570</v>
      </c>
      <c r="K49" s="99">
        <v>0</v>
      </c>
      <c r="L49" s="99">
        <v>5718.7052999999996</v>
      </c>
      <c r="M49" s="100">
        <v>1.8E-3</v>
      </c>
      <c r="N49" s="100">
        <f t="shared" si="0"/>
        <v>3.8503930491305335E-2</v>
      </c>
      <c r="O49" s="100">
        <f>L49/'סכום נכסי הקרן'!$C$42</f>
        <v>1.4146013134527118E-2</v>
      </c>
    </row>
    <row r="50" spans="2:15" s="101" customFormat="1">
      <c r="B50" s="98" t="s">
        <v>474</v>
      </c>
      <c r="C50" s="98" t="s">
        <v>475</v>
      </c>
      <c r="D50" s="98" t="s">
        <v>100</v>
      </c>
      <c r="E50" s="98" t="s">
        <v>123</v>
      </c>
      <c r="F50" s="98" t="s">
        <v>476</v>
      </c>
      <c r="G50" s="98" t="s">
        <v>473</v>
      </c>
      <c r="H50" s="98" t="s">
        <v>102</v>
      </c>
      <c r="I50" s="99">
        <v>2554</v>
      </c>
      <c r="J50" s="99">
        <v>52020</v>
      </c>
      <c r="K50" s="99">
        <v>0</v>
      </c>
      <c r="L50" s="99">
        <v>1328.5907999999999</v>
      </c>
      <c r="M50" s="100">
        <v>2.9999999999999997E-4</v>
      </c>
      <c r="N50" s="100">
        <f t="shared" si="0"/>
        <v>8.9453757679361003E-3</v>
      </c>
      <c r="O50" s="100">
        <f>L50/'סכום נכסי הקרן'!$C$42</f>
        <v>3.2864541747258582E-3</v>
      </c>
    </row>
    <row r="51" spans="2:15" s="101" customFormat="1">
      <c r="B51" s="98" t="s">
        <v>477</v>
      </c>
      <c r="C51" s="98" t="s">
        <v>478</v>
      </c>
      <c r="D51" s="98" t="s">
        <v>100</v>
      </c>
      <c r="E51" s="98" t="s">
        <v>123</v>
      </c>
      <c r="F51" s="98" t="s">
        <v>479</v>
      </c>
      <c r="G51" s="98" t="s">
        <v>480</v>
      </c>
      <c r="H51" s="98" t="s">
        <v>102</v>
      </c>
      <c r="I51" s="99">
        <v>70553</v>
      </c>
      <c r="J51" s="99">
        <v>1490</v>
      </c>
      <c r="K51" s="99">
        <v>0</v>
      </c>
      <c r="L51" s="99">
        <v>1051.2397000000001</v>
      </c>
      <c r="M51" s="100">
        <v>5.9999999999999995E-4</v>
      </c>
      <c r="N51" s="100">
        <f t="shared" si="0"/>
        <v>7.0779762577555241E-3</v>
      </c>
      <c r="O51" s="100">
        <f>L51/'סכום נכסי הקרן'!$C$42</f>
        <v>2.6003876443390691E-3</v>
      </c>
    </row>
    <row r="52" spans="2:15" s="101" customFormat="1">
      <c r="B52" s="98" t="s">
        <v>481</v>
      </c>
      <c r="C52" s="98" t="s">
        <v>482</v>
      </c>
      <c r="D52" s="98" t="s">
        <v>100</v>
      </c>
      <c r="E52" s="98" t="s">
        <v>123</v>
      </c>
      <c r="F52" s="98" t="s">
        <v>483</v>
      </c>
      <c r="G52" s="98" t="s">
        <v>278</v>
      </c>
      <c r="H52" s="98" t="s">
        <v>102</v>
      </c>
      <c r="I52" s="99">
        <v>11350</v>
      </c>
      <c r="J52" s="99">
        <v>10580</v>
      </c>
      <c r="K52" s="99">
        <v>0</v>
      </c>
      <c r="L52" s="99">
        <v>1200.83</v>
      </c>
      <c r="M52" s="100">
        <v>5.9999999999999995E-4</v>
      </c>
      <c r="N52" s="100">
        <f t="shared" si="0"/>
        <v>8.0851648102716854E-3</v>
      </c>
      <c r="O52" s="100">
        <f>L52/'סכום נכסי הקרן'!$C$42</f>
        <v>2.9704200620959079E-3</v>
      </c>
    </row>
    <row r="53" spans="2:15" s="101" customFormat="1">
      <c r="B53" s="98" t="s">
        <v>484</v>
      </c>
      <c r="C53" s="98" t="s">
        <v>485</v>
      </c>
      <c r="D53" s="98" t="s">
        <v>100</v>
      </c>
      <c r="E53" s="98" t="s">
        <v>123</v>
      </c>
      <c r="F53" s="98" t="s">
        <v>486</v>
      </c>
      <c r="G53" s="98" t="s">
        <v>332</v>
      </c>
      <c r="H53" s="98" t="s">
        <v>102</v>
      </c>
      <c r="I53" s="99">
        <v>2827</v>
      </c>
      <c r="J53" s="99">
        <v>32640</v>
      </c>
      <c r="K53" s="99">
        <v>4.2404999999999999</v>
      </c>
      <c r="L53" s="99">
        <v>926.97329999999999</v>
      </c>
      <c r="M53" s="100">
        <v>2.9999999999999997E-4</v>
      </c>
      <c r="N53" s="100">
        <f t="shared" si="0"/>
        <v>6.2412930266743999E-3</v>
      </c>
      <c r="O53" s="100">
        <f>L53/'סכום נכסי הקרן'!$C$42</f>
        <v>2.2929974162431391E-3</v>
      </c>
    </row>
    <row r="54" spans="2:15" s="101" customFormat="1">
      <c r="B54" s="98" t="s">
        <v>487</v>
      </c>
      <c r="C54" s="98" t="s">
        <v>488</v>
      </c>
      <c r="D54" s="98" t="s">
        <v>100</v>
      </c>
      <c r="E54" s="98" t="s">
        <v>123</v>
      </c>
      <c r="F54" s="98" t="s">
        <v>489</v>
      </c>
      <c r="G54" s="98" t="s">
        <v>332</v>
      </c>
      <c r="H54" s="98" t="s">
        <v>102</v>
      </c>
      <c r="I54" s="99">
        <v>47110</v>
      </c>
      <c r="J54" s="99">
        <v>2168</v>
      </c>
      <c r="K54" s="99">
        <v>0</v>
      </c>
      <c r="L54" s="99">
        <v>1021.3448</v>
      </c>
      <c r="M54" s="100">
        <v>2.9999999999999997E-4</v>
      </c>
      <c r="N54" s="100">
        <f t="shared" si="0"/>
        <v>6.8766944830775155E-3</v>
      </c>
      <c r="O54" s="100">
        <f>L54/'סכום נכסי הקרן'!$C$42</f>
        <v>2.5264384502696742E-3</v>
      </c>
    </row>
    <row r="55" spans="2:15" s="101" customFormat="1">
      <c r="B55" s="98" t="s">
        <v>490</v>
      </c>
      <c r="C55" s="98" t="s">
        <v>491</v>
      </c>
      <c r="D55" s="98" t="s">
        <v>100</v>
      </c>
      <c r="E55" s="98" t="s">
        <v>123</v>
      </c>
      <c r="F55" s="98" t="s">
        <v>492</v>
      </c>
      <c r="G55" s="98" t="s">
        <v>493</v>
      </c>
      <c r="H55" s="98" t="s">
        <v>102</v>
      </c>
      <c r="I55" s="99">
        <v>3300</v>
      </c>
      <c r="J55" s="99">
        <v>26940</v>
      </c>
      <c r="K55" s="99">
        <v>0</v>
      </c>
      <c r="L55" s="99">
        <v>889.02</v>
      </c>
      <c r="M55" s="100">
        <v>5.0000000000000001E-4</v>
      </c>
      <c r="N55" s="100">
        <f t="shared" si="0"/>
        <v>5.9857542030326812E-3</v>
      </c>
      <c r="O55" s="100">
        <f>L55/'סכום נכסי הקרן'!$C$42</f>
        <v>2.1991146487050661E-3</v>
      </c>
    </row>
    <row r="56" spans="2:15" s="101" customFormat="1">
      <c r="B56" s="98" t="s">
        <v>494</v>
      </c>
      <c r="C56" s="98" t="s">
        <v>495</v>
      </c>
      <c r="D56" s="98" t="s">
        <v>100</v>
      </c>
      <c r="E56" s="98" t="s">
        <v>123</v>
      </c>
      <c r="F56" s="98" t="s">
        <v>496</v>
      </c>
      <c r="G56" s="98" t="s">
        <v>125</v>
      </c>
      <c r="H56" s="98" t="s">
        <v>102</v>
      </c>
      <c r="I56" s="99">
        <v>2400</v>
      </c>
      <c r="J56" s="99">
        <v>15480</v>
      </c>
      <c r="K56" s="99">
        <v>0</v>
      </c>
      <c r="L56" s="99">
        <v>371.52</v>
      </c>
      <c r="M56" s="100">
        <v>2.0000000000000001E-4</v>
      </c>
      <c r="N56" s="100">
        <f t="shared" si="0"/>
        <v>2.501436864761987E-3</v>
      </c>
      <c r="O56" s="100">
        <f>L56/'סכום נכסי הקרן'!$C$42</f>
        <v>9.1900640512801294E-4</v>
      </c>
    </row>
    <row r="57" spans="2:15" s="101" customFormat="1">
      <c r="B57" s="98" t="s">
        <v>497</v>
      </c>
      <c r="C57" s="98" t="s">
        <v>498</v>
      </c>
      <c r="D57" s="98" t="s">
        <v>100</v>
      </c>
      <c r="E57" s="98" t="s">
        <v>123</v>
      </c>
      <c r="F57" s="98" t="s">
        <v>499</v>
      </c>
      <c r="G57" s="98" t="s">
        <v>125</v>
      </c>
      <c r="H57" s="98" t="s">
        <v>102</v>
      </c>
      <c r="I57" s="99">
        <v>43242</v>
      </c>
      <c r="J57" s="99">
        <v>3976</v>
      </c>
      <c r="K57" s="99">
        <v>0</v>
      </c>
      <c r="L57" s="99">
        <v>1719.3019200000001</v>
      </c>
      <c r="M57" s="100">
        <v>4.0000000000000002E-4</v>
      </c>
      <c r="N57" s="100">
        <f t="shared" si="0"/>
        <v>1.1576026066817574E-2</v>
      </c>
      <c r="O57" s="100">
        <f>L57/'סכום נכסי הקרן'!$C$42</f>
        <v>4.2529324850045505E-3</v>
      </c>
    </row>
    <row r="58" spans="2:15" s="101" customFormat="1">
      <c r="B58" s="98" t="s">
        <v>500</v>
      </c>
      <c r="C58" s="98" t="s">
        <v>501</v>
      </c>
      <c r="D58" s="98" t="s">
        <v>100</v>
      </c>
      <c r="E58" s="98" t="s">
        <v>123</v>
      </c>
      <c r="F58" s="98" t="s">
        <v>502</v>
      </c>
      <c r="G58" s="98" t="s">
        <v>503</v>
      </c>
      <c r="H58" s="98" t="s">
        <v>102</v>
      </c>
      <c r="I58" s="99">
        <v>1943</v>
      </c>
      <c r="J58" s="99">
        <v>18990</v>
      </c>
      <c r="K58" s="99">
        <v>3.4317700000000002</v>
      </c>
      <c r="L58" s="99">
        <v>372.40746999999999</v>
      </c>
      <c r="M58" s="100">
        <v>1E-4</v>
      </c>
      <c r="N58" s="100">
        <f t="shared" si="0"/>
        <v>2.5074121828454559E-3</v>
      </c>
      <c r="O58" s="100">
        <f>L58/'סכום נכסי הקרן'!$C$42</f>
        <v>9.2120168563608509E-4</v>
      </c>
    </row>
    <row r="59" spans="2:15" s="101" customFormat="1">
      <c r="B59" s="98" t="s">
        <v>504</v>
      </c>
      <c r="C59" s="98" t="s">
        <v>505</v>
      </c>
      <c r="D59" s="98" t="s">
        <v>100</v>
      </c>
      <c r="E59" s="98" t="s">
        <v>123</v>
      </c>
      <c r="F59" s="98" t="s">
        <v>506</v>
      </c>
      <c r="G59" s="98" t="s">
        <v>503</v>
      </c>
      <c r="H59" s="98" t="s">
        <v>102</v>
      </c>
      <c r="I59" s="99">
        <v>77543</v>
      </c>
      <c r="J59" s="99">
        <v>788.1</v>
      </c>
      <c r="K59" s="99">
        <v>0</v>
      </c>
      <c r="L59" s="99">
        <v>611.11638300000004</v>
      </c>
      <c r="M59" s="100">
        <v>5.9999999999999995E-4</v>
      </c>
      <c r="N59" s="100">
        <f t="shared" si="0"/>
        <v>4.1146346067404338E-3</v>
      </c>
      <c r="O59" s="100">
        <f>L59/'סכום נכסי הקרן'!$C$42</f>
        <v>1.5116813906537036E-3</v>
      </c>
    </row>
    <row r="60" spans="2:15" s="101" customFormat="1">
      <c r="B60" s="98" t="s">
        <v>507</v>
      </c>
      <c r="C60" s="98" t="s">
        <v>508</v>
      </c>
      <c r="D60" s="98" t="s">
        <v>100</v>
      </c>
      <c r="E60" s="98" t="s">
        <v>123</v>
      </c>
      <c r="F60" s="98" t="s">
        <v>509</v>
      </c>
      <c r="G60" s="98" t="s">
        <v>503</v>
      </c>
      <c r="H60" s="98" t="s">
        <v>102</v>
      </c>
      <c r="I60" s="99">
        <v>6550</v>
      </c>
      <c r="J60" s="99">
        <v>21000</v>
      </c>
      <c r="K60" s="99">
        <v>0</v>
      </c>
      <c r="L60" s="99">
        <v>1375.5</v>
      </c>
      <c r="M60" s="100">
        <v>5.0000000000000001E-4</v>
      </c>
      <c r="N60" s="100">
        <f t="shared" si="0"/>
        <v>9.2612144904180484E-3</v>
      </c>
      <c r="O60" s="100">
        <f>L60/'סכום נכסי הקרן'!$C$42</f>
        <v>3.4024906068410364E-3</v>
      </c>
    </row>
    <row r="61" spans="2:15" s="101" customFormat="1">
      <c r="B61" s="98" t="s">
        <v>510</v>
      </c>
      <c r="C61" s="98" t="s">
        <v>511</v>
      </c>
      <c r="D61" s="98" t="s">
        <v>100</v>
      </c>
      <c r="E61" s="98" t="s">
        <v>123</v>
      </c>
      <c r="F61" s="98" t="s">
        <v>512</v>
      </c>
      <c r="G61" s="98" t="s">
        <v>503</v>
      </c>
      <c r="H61" s="98" t="s">
        <v>102</v>
      </c>
      <c r="I61" s="99">
        <v>1105</v>
      </c>
      <c r="J61" s="99">
        <v>51260</v>
      </c>
      <c r="K61" s="99">
        <v>0</v>
      </c>
      <c r="L61" s="99">
        <v>566.423</v>
      </c>
      <c r="M61" s="100">
        <v>1E-4</v>
      </c>
      <c r="N61" s="100">
        <f t="shared" si="0"/>
        <v>3.8137149366092781E-3</v>
      </c>
      <c r="O61" s="100">
        <f>L61/'סכום נכסי הקרן'!$C$42</f>
        <v>1.4011260901481064E-3</v>
      </c>
    </row>
    <row r="62" spans="2:15" s="101" customFormat="1">
      <c r="B62" s="98" t="s">
        <v>513</v>
      </c>
      <c r="C62" s="98" t="s">
        <v>514</v>
      </c>
      <c r="D62" s="98" t="s">
        <v>100</v>
      </c>
      <c r="E62" s="98" t="s">
        <v>123</v>
      </c>
      <c r="F62" s="98" t="s">
        <v>515</v>
      </c>
      <c r="G62" s="98" t="s">
        <v>503</v>
      </c>
      <c r="H62" s="98" t="s">
        <v>102</v>
      </c>
      <c r="I62" s="99">
        <v>17814</v>
      </c>
      <c r="J62" s="99">
        <v>7477</v>
      </c>
      <c r="K62" s="99">
        <v>0</v>
      </c>
      <c r="L62" s="99">
        <v>1331.9527800000001</v>
      </c>
      <c r="M62" s="100">
        <v>4.0000000000000002E-4</v>
      </c>
      <c r="N62" s="100">
        <f t="shared" si="0"/>
        <v>8.9680119132596169E-3</v>
      </c>
      <c r="O62" s="100">
        <f>L62/'סכום נכסי הקרן'!$C$42</f>
        <v>3.2947704999678703E-3</v>
      </c>
    </row>
    <row r="63" spans="2:15" s="101" customFormat="1">
      <c r="B63" s="98" t="s">
        <v>516</v>
      </c>
      <c r="C63" s="98" t="s">
        <v>517</v>
      </c>
      <c r="D63" s="98" t="s">
        <v>100</v>
      </c>
      <c r="E63" s="98" t="s">
        <v>123</v>
      </c>
      <c r="F63" s="98" t="s">
        <v>518</v>
      </c>
      <c r="G63" s="98" t="s">
        <v>341</v>
      </c>
      <c r="H63" s="98" t="s">
        <v>102</v>
      </c>
      <c r="I63" s="99">
        <v>18728</v>
      </c>
      <c r="J63" s="99">
        <v>5555</v>
      </c>
      <c r="K63" s="99">
        <v>6.4812200000000004</v>
      </c>
      <c r="L63" s="99">
        <v>1046.8216199999999</v>
      </c>
      <c r="M63" s="100">
        <v>2.9999999999999997E-4</v>
      </c>
      <c r="N63" s="100">
        <f t="shared" si="0"/>
        <v>7.0482294118697896E-3</v>
      </c>
      <c r="O63" s="100">
        <f>L63/'סכום נכסי הקרן'!$C$42</f>
        <v>2.5894589088245124E-3</v>
      </c>
    </row>
    <row r="64" spans="2:15" s="101" customFormat="1">
      <c r="B64" s="98" t="s">
        <v>519</v>
      </c>
      <c r="C64" s="98" t="s">
        <v>520</v>
      </c>
      <c r="D64" s="98" t="s">
        <v>100</v>
      </c>
      <c r="E64" s="98" t="s">
        <v>123</v>
      </c>
      <c r="F64" s="98" t="s">
        <v>521</v>
      </c>
      <c r="G64" s="98" t="s">
        <v>522</v>
      </c>
      <c r="H64" s="98" t="s">
        <v>102</v>
      </c>
      <c r="I64" s="99">
        <v>945</v>
      </c>
      <c r="J64" s="99">
        <v>58970</v>
      </c>
      <c r="K64" s="99">
        <v>0</v>
      </c>
      <c r="L64" s="99">
        <v>557.26649999999995</v>
      </c>
      <c r="M64" s="100">
        <v>2.0000000000000001E-4</v>
      </c>
      <c r="N64" s="100">
        <f t="shared" si="0"/>
        <v>3.7520644019080692E-3</v>
      </c>
      <c r="O64" s="100">
        <f>L64/'סכום נכסי הקרן'!$C$42</f>
        <v>1.3784762135639261E-3</v>
      </c>
    </row>
    <row r="65" spans="2:15" s="101" customFormat="1">
      <c r="B65" s="98" t="s">
        <v>523</v>
      </c>
      <c r="C65" s="98" t="s">
        <v>524</v>
      </c>
      <c r="D65" s="98" t="s">
        <v>100</v>
      </c>
      <c r="E65" s="98" t="s">
        <v>123</v>
      </c>
      <c r="F65" s="98" t="s">
        <v>525</v>
      </c>
      <c r="G65" s="98" t="s">
        <v>526</v>
      </c>
      <c r="H65" s="98" t="s">
        <v>102</v>
      </c>
      <c r="I65" s="99">
        <v>29500</v>
      </c>
      <c r="J65" s="99">
        <v>1500</v>
      </c>
      <c r="K65" s="99">
        <v>0</v>
      </c>
      <c r="L65" s="99">
        <v>442.5</v>
      </c>
      <c r="M65" s="100">
        <v>1E-4</v>
      </c>
      <c r="N65" s="100">
        <f t="shared" si="0"/>
        <v>2.9793438109850866E-3</v>
      </c>
      <c r="O65" s="100">
        <f>L65/'סכום נכסי הקרן'!$C$42</f>
        <v>1.0945853097253061E-3</v>
      </c>
    </row>
    <row r="66" spans="2:15" s="101" customFormat="1">
      <c r="B66" s="98" t="s">
        <v>527</v>
      </c>
      <c r="C66" s="98" t="s">
        <v>528</v>
      </c>
      <c r="D66" s="98" t="s">
        <v>100</v>
      </c>
      <c r="E66" s="98" t="s">
        <v>123</v>
      </c>
      <c r="F66" s="98" t="s">
        <v>529</v>
      </c>
      <c r="G66" s="98" t="s">
        <v>132</v>
      </c>
      <c r="H66" s="98" t="s">
        <v>102</v>
      </c>
      <c r="I66" s="99">
        <v>9658</v>
      </c>
      <c r="J66" s="99">
        <v>1844</v>
      </c>
      <c r="K66" s="99">
        <v>0</v>
      </c>
      <c r="L66" s="99">
        <v>178.09352000000001</v>
      </c>
      <c r="M66" s="100">
        <v>1E-4</v>
      </c>
      <c r="N66" s="100">
        <f t="shared" si="0"/>
        <v>1.1991001730814661E-3</v>
      </c>
      <c r="O66" s="100">
        <f>L66/'סכום נכסי הקרן'!$C$42</f>
        <v>4.4053909773846331E-4</v>
      </c>
    </row>
    <row r="67" spans="2:15" s="101" customFormat="1">
      <c r="B67" s="98" t="s">
        <v>530</v>
      </c>
      <c r="C67" s="98" t="s">
        <v>531</v>
      </c>
      <c r="D67" s="98" t="s">
        <v>100</v>
      </c>
      <c r="E67" s="98" t="s">
        <v>123</v>
      </c>
      <c r="F67" s="98" t="s">
        <v>532</v>
      </c>
      <c r="G67" s="98" t="s">
        <v>132</v>
      </c>
      <c r="H67" s="98" t="s">
        <v>102</v>
      </c>
      <c r="I67" s="99">
        <v>39892</v>
      </c>
      <c r="J67" s="99">
        <v>2658</v>
      </c>
      <c r="K67" s="99">
        <v>0</v>
      </c>
      <c r="L67" s="99">
        <v>1060.32936</v>
      </c>
      <c r="M67" s="100">
        <v>2.0000000000000001E-4</v>
      </c>
      <c r="N67" s="100">
        <f t="shared" si="0"/>
        <v>7.1391767600492151E-3</v>
      </c>
      <c r="O67" s="100">
        <f>L67/'סכום נכסי הקרן'!$C$42</f>
        <v>2.6228721828846003E-3</v>
      </c>
    </row>
    <row r="68" spans="2:15" s="101" customFormat="1">
      <c r="B68" s="102" t="s">
        <v>533</v>
      </c>
      <c r="C68" s="105"/>
      <c r="D68" s="105"/>
      <c r="I68" s="103">
        <v>7142269.3899999997</v>
      </c>
      <c r="K68" s="103">
        <v>32.715139999999998</v>
      </c>
      <c r="L68" s="103">
        <v>42912.920844829998</v>
      </c>
      <c r="N68" s="104">
        <f t="shared" si="0"/>
        <v>0.28893185340189187</v>
      </c>
      <c r="O68" s="104">
        <f>L68/'סכום נכסי הקרן'!$C$42</f>
        <v>0.10615107967040856</v>
      </c>
    </row>
    <row r="69" spans="2:15" s="101" customFormat="1">
      <c r="B69" s="98" t="s">
        <v>534</v>
      </c>
      <c r="C69" s="98" t="s">
        <v>535</v>
      </c>
      <c r="D69" s="98" t="s">
        <v>100</v>
      </c>
      <c r="E69" s="98" t="s">
        <v>123</v>
      </c>
      <c r="F69" s="98" t="s">
        <v>536</v>
      </c>
      <c r="G69" s="98" t="s">
        <v>537</v>
      </c>
      <c r="H69" s="98" t="s">
        <v>102</v>
      </c>
      <c r="I69" s="99">
        <v>25800</v>
      </c>
      <c r="J69" s="99">
        <v>1673</v>
      </c>
      <c r="K69" s="99">
        <v>0</v>
      </c>
      <c r="L69" s="99">
        <v>431.63400000000001</v>
      </c>
      <c r="M69" s="100">
        <v>8.9999999999999998E-4</v>
      </c>
      <c r="N69" s="100">
        <f t="shared" si="0"/>
        <v>2.9061832463519476E-3</v>
      </c>
      <c r="O69" s="100">
        <f>L69/'סכום נכסי הקרן'!$C$42</f>
        <v>1.0677067470688652E-3</v>
      </c>
    </row>
    <row r="70" spans="2:15" s="101" customFormat="1">
      <c r="B70" s="98" t="s">
        <v>538</v>
      </c>
      <c r="C70" s="98" t="s">
        <v>539</v>
      </c>
      <c r="D70" s="98" t="s">
        <v>100</v>
      </c>
      <c r="E70" s="98" t="s">
        <v>123</v>
      </c>
      <c r="F70" s="98" t="s">
        <v>540</v>
      </c>
      <c r="G70" s="98" t="s">
        <v>537</v>
      </c>
      <c r="H70" s="98" t="s">
        <v>102</v>
      </c>
      <c r="I70" s="99">
        <v>3638</v>
      </c>
      <c r="J70" s="99">
        <v>4790</v>
      </c>
      <c r="K70" s="99">
        <v>0</v>
      </c>
      <c r="L70" s="99">
        <v>174.2602</v>
      </c>
      <c r="M70" s="100">
        <v>1E-4</v>
      </c>
      <c r="N70" s="100">
        <f t="shared" si="0"/>
        <v>1.1732905047932732E-3</v>
      </c>
      <c r="O70" s="100">
        <f>L70/'סכום נכסי הקרן'!$C$42</f>
        <v>4.3105684743456222E-4</v>
      </c>
    </row>
    <row r="71" spans="2:15" s="101" customFormat="1">
      <c r="B71" s="98" t="s">
        <v>541</v>
      </c>
      <c r="C71" s="98" t="s">
        <v>542</v>
      </c>
      <c r="D71" s="98" t="s">
        <v>100</v>
      </c>
      <c r="E71" s="98" t="s">
        <v>123</v>
      </c>
      <c r="F71" s="98" t="s">
        <v>543</v>
      </c>
      <c r="G71" s="98" t="s">
        <v>537</v>
      </c>
      <c r="H71" s="98" t="s">
        <v>102</v>
      </c>
      <c r="I71" s="99">
        <v>75760</v>
      </c>
      <c r="J71" s="99">
        <v>286.8</v>
      </c>
      <c r="K71" s="99">
        <v>0</v>
      </c>
      <c r="L71" s="99">
        <v>217.27968000000001</v>
      </c>
      <c r="M71" s="100">
        <v>1.4E-3</v>
      </c>
      <c r="N71" s="100">
        <f t="shared" si="0"/>
        <v>1.4629398188945087E-3</v>
      </c>
      <c r="O71" s="100">
        <f>L71/'סכום נכסי הקרן'!$C$42</f>
        <v>5.3747151599958288E-4</v>
      </c>
    </row>
    <row r="72" spans="2:15" s="101" customFormat="1">
      <c r="B72" s="98" t="s">
        <v>544</v>
      </c>
      <c r="C72" s="98" t="s">
        <v>545</v>
      </c>
      <c r="D72" s="98" t="s">
        <v>100</v>
      </c>
      <c r="E72" s="98" t="s">
        <v>123</v>
      </c>
      <c r="F72" s="98" t="s">
        <v>546</v>
      </c>
      <c r="G72" s="98" t="s">
        <v>537</v>
      </c>
      <c r="H72" s="98" t="s">
        <v>102</v>
      </c>
      <c r="I72" s="99">
        <v>9000</v>
      </c>
      <c r="J72" s="99">
        <v>5335</v>
      </c>
      <c r="K72" s="99">
        <v>0</v>
      </c>
      <c r="L72" s="99">
        <v>480.15</v>
      </c>
      <c r="M72" s="100">
        <v>1.8E-3</v>
      </c>
      <c r="N72" s="100">
        <f t="shared" si="0"/>
        <v>3.2328405216824614E-3</v>
      </c>
      <c r="O72" s="100">
        <f>L72/'סכום נכסי הקרן'!$C$42</f>
        <v>1.1877178225188829E-3</v>
      </c>
    </row>
    <row r="73" spans="2:15" s="101" customFormat="1">
      <c r="B73" s="98" t="s">
        <v>547</v>
      </c>
      <c r="C73" s="98" t="s">
        <v>548</v>
      </c>
      <c r="D73" s="98" t="s">
        <v>100</v>
      </c>
      <c r="E73" s="98" t="s">
        <v>123</v>
      </c>
      <c r="F73" s="98" t="s">
        <v>549</v>
      </c>
      <c r="G73" s="98" t="s">
        <v>537</v>
      </c>
      <c r="H73" s="98" t="s">
        <v>102</v>
      </c>
      <c r="I73" s="99">
        <v>155658</v>
      </c>
      <c r="J73" s="99">
        <v>958.6</v>
      </c>
      <c r="K73" s="99">
        <v>0</v>
      </c>
      <c r="L73" s="99">
        <v>1492.1375880000001</v>
      </c>
      <c r="M73" s="100">
        <v>2E-3</v>
      </c>
      <c r="N73" s="100">
        <f t="shared" si="0"/>
        <v>1.0046533080103989E-2</v>
      </c>
      <c r="O73" s="100">
        <f>L73/'סכום נכסי הקרן'!$C$42</f>
        <v>3.6910099071497202E-3</v>
      </c>
    </row>
    <row r="74" spans="2:15" s="101" customFormat="1">
      <c r="B74" s="98" t="s">
        <v>550</v>
      </c>
      <c r="C74" s="98" t="s">
        <v>551</v>
      </c>
      <c r="D74" s="98" t="s">
        <v>100</v>
      </c>
      <c r="E74" s="98" t="s">
        <v>123</v>
      </c>
      <c r="F74" s="98" t="s">
        <v>552</v>
      </c>
      <c r="G74" s="98" t="s">
        <v>537</v>
      </c>
      <c r="H74" s="98" t="s">
        <v>102</v>
      </c>
      <c r="I74" s="99">
        <v>6200</v>
      </c>
      <c r="J74" s="99">
        <v>910</v>
      </c>
      <c r="K74" s="99">
        <v>0</v>
      </c>
      <c r="L74" s="99">
        <v>56.42</v>
      </c>
      <c r="M74" s="100">
        <v>4.0000000000000002E-4</v>
      </c>
      <c r="N74" s="100">
        <f t="shared" si="0"/>
        <v>3.7987475212605327E-4</v>
      </c>
      <c r="O74" s="100">
        <f>L74/'סכום נכסי הקרן'!$C$42</f>
        <v>1.3956271903887407E-4</v>
      </c>
    </row>
    <row r="75" spans="2:15" s="101" customFormat="1">
      <c r="B75" s="98" t="s">
        <v>553</v>
      </c>
      <c r="C75" s="98" t="s">
        <v>554</v>
      </c>
      <c r="D75" s="98" t="s">
        <v>100</v>
      </c>
      <c r="E75" s="98" t="s">
        <v>123</v>
      </c>
      <c r="F75" s="98" t="s">
        <v>555</v>
      </c>
      <c r="G75" s="98" t="s">
        <v>316</v>
      </c>
      <c r="H75" s="98" t="s">
        <v>102</v>
      </c>
      <c r="I75" s="99">
        <v>1079181</v>
      </c>
      <c r="J75" s="99">
        <v>104.5</v>
      </c>
      <c r="K75" s="99">
        <v>0</v>
      </c>
      <c r="L75" s="99">
        <v>1127.7441449999999</v>
      </c>
      <c r="M75" s="100">
        <v>8.9999999999999998E-4</v>
      </c>
      <c r="N75" s="100">
        <f t="shared" si="0"/>
        <v>7.5930791836845597E-3</v>
      </c>
      <c r="O75" s="100">
        <f>L75/'סכום נכסי הקרן'!$C$42</f>
        <v>2.7896320321937297E-3</v>
      </c>
    </row>
    <row r="76" spans="2:15" s="101" customFormat="1">
      <c r="B76" s="98" t="s">
        <v>556</v>
      </c>
      <c r="C76" s="98" t="s">
        <v>557</v>
      </c>
      <c r="D76" s="98" t="s">
        <v>100</v>
      </c>
      <c r="E76" s="98" t="s">
        <v>123</v>
      </c>
      <c r="F76" s="98" t="s">
        <v>558</v>
      </c>
      <c r="G76" s="98" t="s">
        <v>455</v>
      </c>
      <c r="H76" s="98" t="s">
        <v>102</v>
      </c>
      <c r="I76" s="99">
        <v>91194</v>
      </c>
      <c r="J76" s="99">
        <v>955.8</v>
      </c>
      <c r="K76" s="99">
        <v>0</v>
      </c>
      <c r="L76" s="99">
        <v>871.63225199999999</v>
      </c>
      <c r="M76" s="100">
        <v>2.2000000000000001E-3</v>
      </c>
      <c r="N76" s="100">
        <f t="shared" ref="N76:N139" si="1">L76/$L$11</f>
        <v>5.8686828371778375E-3</v>
      </c>
      <c r="O76" s="100">
        <f>L76/'סכום נכסי הקרן'!$C$42</f>
        <v>2.1561036350779346E-3</v>
      </c>
    </row>
    <row r="77" spans="2:15" s="101" customFormat="1">
      <c r="B77" s="98" t="s">
        <v>559</v>
      </c>
      <c r="C77" s="98" t="s">
        <v>560</v>
      </c>
      <c r="D77" s="98" t="s">
        <v>100</v>
      </c>
      <c r="E77" s="98" t="s">
        <v>123</v>
      </c>
      <c r="F77" s="98" t="s">
        <v>561</v>
      </c>
      <c r="G77" s="98" t="s">
        <v>455</v>
      </c>
      <c r="H77" s="98" t="s">
        <v>102</v>
      </c>
      <c r="I77" s="99">
        <v>43447</v>
      </c>
      <c r="J77" s="99">
        <v>1534</v>
      </c>
      <c r="K77" s="99">
        <v>0</v>
      </c>
      <c r="L77" s="99">
        <v>666.47698000000003</v>
      </c>
      <c r="M77" s="100">
        <v>1.6000000000000001E-3</v>
      </c>
      <c r="N77" s="100">
        <f t="shared" si="1"/>
        <v>4.4873764192701277E-3</v>
      </c>
      <c r="O77" s="100">
        <f>L77/'סכום נכסי הקרן'!$C$42</f>
        <v>1.6486235289900264E-3</v>
      </c>
    </row>
    <row r="78" spans="2:15" s="101" customFormat="1">
      <c r="B78" s="98" t="s">
        <v>562</v>
      </c>
      <c r="C78" s="98" t="s">
        <v>563</v>
      </c>
      <c r="D78" s="98" t="s">
        <v>100</v>
      </c>
      <c r="E78" s="98" t="s">
        <v>123</v>
      </c>
      <c r="F78" s="98" t="s">
        <v>564</v>
      </c>
      <c r="G78" s="98" t="s">
        <v>384</v>
      </c>
      <c r="H78" s="98" t="s">
        <v>102</v>
      </c>
      <c r="I78" s="99">
        <v>29229</v>
      </c>
      <c r="J78" s="99">
        <v>742.7</v>
      </c>
      <c r="K78" s="99">
        <v>0</v>
      </c>
      <c r="L78" s="99">
        <v>217.08378300000001</v>
      </c>
      <c r="M78" s="100">
        <v>5.9999999999999995E-4</v>
      </c>
      <c r="N78" s="100">
        <f t="shared" si="1"/>
        <v>1.4616208482401798E-3</v>
      </c>
      <c r="O78" s="100">
        <f>L78/'סכום נכסי הקרן'!$C$42</f>
        <v>5.3698693751727945E-4</v>
      </c>
    </row>
    <row r="79" spans="2:15" s="101" customFormat="1">
      <c r="B79" s="98" t="s">
        <v>565</v>
      </c>
      <c r="C79" s="98" t="s">
        <v>566</v>
      </c>
      <c r="D79" s="98" t="s">
        <v>100</v>
      </c>
      <c r="E79" s="98" t="s">
        <v>123</v>
      </c>
      <c r="F79" s="98" t="s">
        <v>567</v>
      </c>
      <c r="G79" s="98" t="s">
        <v>323</v>
      </c>
      <c r="H79" s="98" t="s">
        <v>102</v>
      </c>
      <c r="I79" s="99">
        <v>22000</v>
      </c>
      <c r="J79" s="99">
        <v>2256</v>
      </c>
      <c r="K79" s="99">
        <v>0</v>
      </c>
      <c r="L79" s="99">
        <v>496.32</v>
      </c>
      <c r="M79" s="100">
        <v>4.0000000000000002E-4</v>
      </c>
      <c r="N79" s="100">
        <f t="shared" si="1"/>
        <v>3.3417128141652384E-3</v>
      </c>
      <c r="O79" s="100">
        <f>L79/'סכום נכסי הקרן'!$C$42</f>
        <v>1.2277165670573197E-3</v>
      </c>
    </row>
    <row r="80" spans="2:15" s="101" customFormat="1">
      <c r="B80" s="98" t="s">
        <v>568</v>
      </c>
      <c r="C80" s="98" t="s">
        <v>569</v>
      </c>
      <c r="D80" s="98" t="s">
        <v>100</v>
      </c>
      <c r="E80" s="98" t="s">
        <v>123</v>
      </c>
      <c r="F80" s="98" t="s">
        <v>570</v>
      </c>
      <c r="G80" s="98" t="s">
        <v>284</v>
      </c>
      <c r="H80" s="98" t="s">
        <v>102</v>
      </c>
      <c r="I80" s="99">
        <v>17150</v>
      </c>
      <c r="J80" s="99">
        <v>6180</v>
      </c>
      <c r="K80" s="99">
        <v>0</v>
      </c>
      <c r="L80" s="99">
        <v>1059.8699999999999</v>
      </c>
      <c r="M80" s="100">
        <v>2.9999999999999997E-4</v>
      </c>
      <c r="N80" s="100">
        <f t="shared" si="1"/>
        <v>7.1360838981892952E-3</v>
      </c>
      <c r="O80" s="100">
        <f>L80/'סכום נכסי הקרן'!$C$42</f>
        <v>2.6217358920193447E-3</v>
      </c>
    </row>
    <row r="81" spans="2:15" s="101" customFormat="1">
      <c r="B81" s="98" t="s">
        <v>571</v>
      </c>
      <c r="C81" s="98" t="s">
        <v>572</v>
      </c>
      <c r="D81" s="98" t="s">
        <v>100</v>
      </c>
      <c r="E81" s="98" t="s">
        <v>123</v>
      </c>
      <c r="F81" s="98" t="s">
        <v>573</v>
      </c>
      <c r="G81" s="98" t="s">
        <v>284</v>
      </c>
      <c r="H81" s="98" t="s">
        <v>102</v>
      </c>
      <c r="I81" s="99">
        <v>65000</v>
      </c>
      <c r="J81" s="99">
        <v>1446</v>
      </c>
      <c r="K81" s="99">
        <v>0</v>
      </c>
      <c r="L81" s="99">
        <v>939.9</v>
      </c>
      <c r="M81" s="100">
        <v>1.5E-3</v>
      </c>
      <c r="N81" s="100">
        <f t="shared" si="1"/>
        <v>6.3283282439432374E-3</v>
      </c>
      <c r="O81" s="100">
        <f>L81/'סכום נכסי הקרן'!$C$42</f>
        <v>2.3249734070300908E-3</v>
      </c>
    </row>
    <row r="82" spans="2:15" s="101" customFormat="1">
      <c r="B82" s="98" t="s">
        <v>574</v>
      </c>
      <c r="C82" s="98" t="s">
        <v>575</v>
      </c>
      <c r="D82" s="98" t="s">
        <v>100</v>
      </c>
      <c r="E82" s="98" t="s">
        <v>123</v>
      </c>
      <c r="F82" s="98" t="s">
        <v>576</v>
      </c>
      <c r="G82" s="98" t="s">
        <v>284</v>
      </c>
      <c r="H82" s="98" t="s">
        <v>102</v>
      </c>
      <c r="I82" s="99">
        <v>11754</v>
      </c>
      <c r="J82" s="99">
        <v>207</v>
      </c>
      <c r="K82" s="99">
        <v>0</v>
      </c>
      <c r="L82" s="99">
        <v>24.330780000000001</v>
      </c>
      <c r="M82" s="100">
        <v>0</v>
      </c>
      <c r="N82" s="100">
        <f t="shared" si="1"/>
        <v>1.6381866397613496E-4</v>
      </c>
      <c r="O82" s="100">
        <f>L82/'סכום נכסי הקרן'!$C$42</f>
        <v>6.0185569180018723E-5</v>
      </c>
    </row>
    <row r="83" spans="2:15" s="101" customFormat="1">
      <c r="B83" s="98" t="s">
        <v>577</v>
      </c>
      <c r="C83" s="98" t="s">
        <v>578</v>
      </c>
      <c r="D83" s="98" t="s">
        <v>100</v>
      </c>
      <c r="E83" s="98" t="s">
        <v>123</v>
      </c>
      <c r="F83" s="98" t="s">
        <v>579</v>
      </c>
      <c r="G83" s="98" t="s">
        <v>356</v>
      </c>
      <c r="H83" s="98" t="s">
        <v>102</v>
      </c>
      <c r="I83" s="99">
        <v>8000</v>
      </c>
      <c r="J83" s="99">
        <v>10400</v>
      </c>
      <c r="K83" s="99">
        <v>0</v>
      </c>
      <c r="L83" s="99">
        <v>832</v>
      </c>
      <c r="M83" s="100">
        <v>2E-3</v>
      </c>
      <c r="N83" s="100">
        <f t="shared" si="1"/>
        <v>5.6018396626883434E-3</v>
      </c>
      <c r="O83" s="100">
        <f>L83/'סכום נכסי הקרן'!$C$42</f>
        <v>2.0580677461953779E-3</v>
      </c>
    </row>
    <row r="84" spans="2:15" s="101" customFormat="1">
      <c r="B84" s="98" t="s">
        <v>580</v>
      </c>
      <c r="C84" s="98" t="s">
        <v>581</v>
      </c>
      <c r="D84" s="98" t="s">
        <v>100</v>
      </c>
      <c r="E84" s="98" t="s">
        <v>123</v>
      </c>
      <c r="F84" s="98" t="s">
        <v>582</v>
      </c>
      <c r="G84" s="98" t="s">
        <v>356</v>
      </c>
      <c r="H84" s="98" t="s">
        <v>102</v>
      </c>
      <c r="I84" s="99">
        <v>1077120</v>
      </c>
      <c r="J84" s="99">
        <v>100</v>
      </c>
      <c r="K84" s="99">
        <v>0</v>
      </c>
      <c r="L84" s="99">
        <v>1077.1199999999999</v>
      </c>
      <c r="M84" s="100">
        <v>4.1999999999999997E-3</v>
      </c>
      <c r="N84" s="100">
        <f t="shared" si="1"/>
        <v>7.2522278094649855E-3</v>
      </c>
      <c r="O84" s="100">
        <f>L84/'סכום נכסי הקרן'!$C$42</f>
        <v>2.6644061668052465E-3</v>
      </c>
    </row>
    <row r="85" spans="2:15" s="101" customFormat="1">
      <c r="B85" s="98" t="s">
        <v>583</v>
      </c>
      <c r="C85" s="98" t="s">
        <v>584</v>
      </c>
      <c r="D85" s="98" t="s">
        <v>100</v>
      </c>
      <c r="E85" s="98" t="s">
        <v>123</v>
      </c>
      <c r="F85" s="98" t="s">
        <v>585</v>
      </c>
      <c r="G85" s="98" t="s">
        <v>586</v>
      </c>
      <c r="H85" s="98" t="s">
        <v>102</v>
      </c>
      <c r="I85" s="99">
        <v>104040.2</v>
      </c>
      <c r="J85" s="99">
        <v>419</v>
      </c>
      <c r="K85" s="99">
        <v>0</v>
      </c>
      <c r="L85" s="99">
        <v>435.92843800000003</v>
      </c>
      <c r="M85" s="100">
        <v>7.3000000000000001E-3</v>
      </c>
      <c r="N85" s="100">
        <f t="shared" si="1"/>
        <v>2.9350976130795392E-3</v>
      </c>
      <c r="O85" s="100">
        <f>L85/'סכום נכסי הקרן'!$C$42</f>
        <v>1.0783296368955908E-3</v>
      </c>
    </row>
    <row r="86" spans="2:15" s="101" customFormat="1">
      <c r="B86" s="98" t="s">
        <v>587</v>
      </c>
      <c r="C86" s="98" t="s">
        <v>588</v>
      </c>
      <c r="D86" s="98" t="s">
        <v>100</v>
      </c>
      <c r="E86" s="98" t="s">
        <v>123</v>
      </c>
      <c r="F86" s="98" t="s">
        <v>589</v>
      </c>
      <c r="G86" s="98" t="s">
        <v>586</v>
      </c>
      <c r="H86" s="98" t="s">
        <v>102</v>
      </c>
      <c r="I86" s="99">
        <v>990000</v>
      </c>
      <c r="J86" s="99">
        <v>78.3</v>
      </c>
      <c r="K86" s="99">
        <v>0</v>
      </c>
      <c r="L86" s="99">
        <v>775.17</v>
      </c>
      <c r="M86" s="100">
        <v>2.8299999999999999E-2</v>
      </c>
      <c r="N86" s="100">
        <f t="shared" si="1"/>
        <v>5.2192043886131285E-3</v>
      </c>
      <c r="O86" s="100">
        <f>L86/'סכום נכסי הקרן'!$C$42</f>
        <v>1.9174908351181142E-3</v>
      </c>
    </row>
    <row r="87" spans="2:15" s="101" customFormat="1">
      <c r="B87" s="98" t="s">
        <v>590</v>
      </c>
      <c r="C87" s="98" t="s">
        <v>591</v>
      </c>
      <c r="D87" s="98" t="s">
        <v>100</v>
      </c>
      <c r="E87" s="98" t="s">
        <v>123</v>
      </c>
      <c r="F87" s="98" t="s">
        <v>592</v>
      </c>
      <c r="G87" s="98" t="s">
        <v>586</v>
      </c>
      <c r="H87" s="98" t="s">
        <v>102</v>
      </c>
      <c r="I87" s="99">
        <v>50000</v>
      </c>
      <c r="J87" s="99">
        <v>732.7</v>
      </c>
      <c r="K87" s="99">
        <v>0</v>
      </c>
      <c r="L87" s="99">
        <v>366.35</v>
      </c>
      <c r="M87" s="100">
        <v>1.09E-2</v>
      </c>
      <c r="N87" s="100">
        <f t="shared" si="1"/>
        <v>2.4666273562810996E-3</v>
      </c>
      <c r="O87" s="100">
        <f>L87/'סכום נכסי הקרן'!$C$42</f>
        <v>9.0621769088783258E-4</v>
      </c>
    </row>
    <row r="88" spans="2:15" s="101" customFormat="1">
      <c r="B88" s="98" t="s">
        <v>593</v>
      </c>
      <c r="C88" s="98" t="s">
        <v>594</v>
      </c>
      <c r="D88" s="98" t="s">
        <v>100</v>
      </c>
      <c r="E88" s="98" t="s">
        <v>123</v>
      </c>
      <c r="F88" s="98" t="s">
        <v>595</v>
      </c>
      <c r="G88" s="98" t="s">
        <v>596</v>
      </c>
      <c r="H88" s="98" t="s">
        <v>102</v>
      </c>
      <c r="I88" s="99">
        <v>84131</v>
      </c>
      <c r="J88" s="99">
        <v>453.9</v>
      </c>
      <c r="K88" s="99">
        <v>0</v>
      </c>
      <c r="L88" s="99">
        <v>381.870609</v>
      </c>
      <c r="M88" s="100">
        <v>6.7999999999999996E-3</v>
      </c>
      <c r="N88" s="100">
        <f t="shared" si="1"/>
        <v>2.5711273119124428E-3</v>
      </c>
      <c r="O88" s="100">
        <f>L88/'סכום נכסי הקרן'!$C$42</f>
        <v>9.4461007644577692E-4</v>
      </c>
    </row>
    <row r="89" spans="2:15" s="101" customFormat="1">
      <c r="B89" s="98" t="s">
        <v>597</v>
      </c>
      <c r="C89" s="98" t="s">
        <v>598</v>
      </c>
      <c r="D89" s="98" t="s">
        <v>100</v>
      </c>
      <c r="E89" s="98" t="s">
        <v>123</v>
      </c>
      <c r="F89" s="98" t="s">
        <v>599</v>
      </c>
      <c r="G89" s="98" t="s">
        <v>337</v>
      </c>
      <c r="H89" s="98" t="s">
        <v>102</v>
      </c>
      <c r="I89" s="99">
        <v>1680</v>
      </c>
      <c r="J89" s="99">
        <v>36110</v>
      </c>
      <c r="K89" s="99">
        <v>0</v>
      </c>
      <c r="L89" s="99">
        <v>606.64800000000002</v>
      </c>
      <c r="M89" s="100">
        <v>1E-4</v>
      </c>
      <c r="N89" s="100">
        <f t="shared" si="1"/>
        <v>4.0845490717434591E-3</v>
      </c>
      <c r="O89" s="100">
        <f>L89/'סכום נכסי הקרן'!$C$42</f>
        <v>1.5006282236705933E-3</v>
      </c>
    </row>
    <row r="90" spans="2:15" s="101" customFormat="1">
      <c r="B90" s="98" t="s">
        <v>600</v>
      </c>
      <c r="C90" s="98" t="s">
        <v>601</v>
      </c>
      <c r="D90" s="98" t="s">
        <v>100</v>
      </c>
      <c r="E90" s="98" t="s">
        <v>123</v>
      </c>
      <c r="F90" s="98" t="s">
        <v>602</v>
      </c>
      <c r="G90" s="98" t="s">
        <v>603</v>
      </c>
      <c r="H90" s="98" t="s">
        <v>102</v>
      </c>
      <c r="I90" s="99">
        <v>35000</v>
      </c>
      <c r="J90" s="99">
        <v>2800</v>
      </c>
      <c r="K90" s="99">
        <v>0</v>
      </c>
      <c r="L90" s="99">
        <v>980</v>
      </c>
      <c r="M90" s="100">
        <v>1.1999999999999999E-3</v>
      </c>
      <c r="N90" s="100">
        <f t="shared" si="1"/>
        <v>6.5983207565319425E-3</v>
      </c>
      <c r="O90" s="100">
        <f>L90/'סכום נכסי הקרן'!$C$42</f>
        <v>2.424166335662825E-3</v>
      </c>
    </row>
    <row r="91" spans="2:15" s="101" customFormat="1">
      <c r="B91" s="98" t="s">
        <v>604</v>
      </c>
      <c r="C91" s="98" t="s">
        <v>605</v>
      </c>
      <c r="D91" s="98" t="s">
        <v>100</v>
      </c>
      <c r="E91" s="98" t="s">
        <v>123</v>
      </c>
      <c r="F91" s="98" t="s">
        <v>606</v>
      </c>
      <c r="G91" s="98" t="s">
        <v>603</v>
      </c>
      <c r="H91" s="98" t="s">
        <v>102</v>
      </c>
      <c r="I91" s="99">
        <v>150873</v>
      </c>
      <c r="J91" s="99">
        <v>299.7</v>
      </c>
      <c r="K91" s="99">
        <v>0</v>
      </c>
      <c r="L91" s="99">
        <v>452.166381</v>
      </c>
      <c r="M91" s="100">
        <v>1.5E-3</v>
      </c>
      <c r="N91" s="100">
        <f t="shared" si="1"/>
        <v>3.044427364447174E-3</v>
      </c>
      <c r="O91" s="100">
        <f>L91/'סכום נכסי הקרן'!$C$42</f>
        <v>1.1184964478966233E-3</v>
      </c>
    </row>
    <row r="92" spans="2:15" s="101" customFormat="1">
      <c r="B92" s="98" t="s">
        <v>607</v>
      </c>
      <c r="C92" s="98" t="s">
        <v>608</v>
      </c>
      <c r="D92" s="98" t="s">
        <v>100</v>
      </c>
      <c r="E92" s="98" t="s">
        <v>123</v>
      </c>
      <c r="F92" s="98" t="s">
        <v>609</v>
      </c>
      <c r="G92" s="98" t="s">
        <v>603</v>
      </c>
      <c r="H92" s="98" t="s">
        <v>102</v>
      </c>
      <c r="I92" s="99">
        <v>54146</v>
      </c>
      <c r="J92" s="99">
        <v>302.8</v>
      </c>
      <c r="K92" s="99">
        <v>0</v>
      </c>
      <c r="L92" s="99">
        <v>163.95408800000001</v>
      </c>
      <c r="M92" s="100">
        <v>2E-3</v>
      </c>
      <c r="N92" s="100">
        <f t="shared" si="1"/>
        <v>1.1038996550700661E-3</v>
      </c>
      <c r="O92" s="100">
        <f>L92/'סכום נכסי הקרן'!$C$42</f>
        <v>4.05563245636633E-4</v>
      </c>
    </row>
    <row r="93" spans="2:15" s="101" customFormat="1">
      <c r="B93" s="98" t="s">
        <v>610</v>
      </c>
      <c r="C93" s="98" t="s">
        <v>611</v>
      </c>
      <c r="D93" s="98" t="s">
        <v>100</v>
      </c>
      <c r="E93" s="98" t="s">
        <v>123</v>
      </c>
      <c r="F93" s="98" t="s">
        <v>612</v>
      </c>
      <c r="G93" s="98" t="s">
        <v>473</v>
      </c>
      <c r="H93" s="98" t="s">
        <v>102</v>
      </c>
      <c r="I93" s="99">
        <v>242578</v>
      </c>
      <c r="J93" s="99">
        <v>581.70000000000005</v>
      </c>
      <c r="K93" s="99">
        <v>0</v>
      </c>
      <c r="L93" s="99">
        <v>1411.0762259999999</v>
      </c>
      <c r="M93" s="100">
        <v>1.6000000000000001E-3</v>
      </c>
      <c r="N93" s="100">
        <f t="shared" si="1"/>
        <v>9.5007485214944464E-3</v>
      </c>
      <c r="O93" s="100">
        <f>L93/'סכום נכסי הקרן'!$C$42</f>
        <v>3.4904933511462734E-3</v>
      </c>
    </row>
    <row r="94" spans="2:15" s="101" customFormat="1">
      <c r="B94" s="98" t="s">
        <v>613</v>
      </c>
      <c r="C94" s="98" t="s">
        <v>614</v>
      </c>
      <c r="D94" s="98" t="s">
        <v>100</v>
      </c>
      <c r="E94" s="98" t="s">
        <v>123</v>
      </c>
      <c r="F94" s="98" t="s">
        <v>615</v>
      </c>
      <c r="G94" s="98" t="s">
        <v>473</v>
      </c>
      <c r="H94" s="98" t="s">
        <v>102</v>
      </c>
      <c r="I94" s="99">
        <v>3475</v>
      </c>
      <c r="J94" s="99">
        <v>41710</v>
      </c>
      <c r="K94" s="99">
        <v>0</v>
      </c>
      <c r="L94" s="99">
        <v>1449.4224999999999</v>
      </c>
      <c r="M94" s="100">
        <v>2.8E-3</v>
      </c>
      <c r="N94" s="100">
        <f t="shared" si="1"/>
        <v>9.7589332313616529E-3</v>
      </c>
      <c r="O94" s="100">
        <f>L94/'סכום נכסי הקרן'!$C$42</f>
        <v>3.5853481945431129E-3</v>
      </c>
    </row>
    <row r="95" spans="2:15" s="101" customFormat="1">
      <c r="B95" s="98" t="s">
        <v>616</v>
      </c>
      <c r="C95" s="98" t="s">
        <v>617</v>
      </c>
      <c r="D95" s="98" t="s">
        <v>100</v>
      </c>
      <c r="E95" s="98" t="s">
        <v>123</v>
      </c>
      <c r="F95" s="98" t="s">
        <v>618</v>
      </c>
      <c r="G95" s="98" t="s">
        <v>473</v>
      </c>
      <c r="H95" s="98" t="s">
        <v>102</v>
      </c>
      <c r="I95" s="99">
        <v>4890</v>
      </c>
      <c r="J95" s="99">
        <v>16250</v>
      </c>
      <c r="K95" s="99">
        <v>0</v>
      </c>
      <c r="L95" s="99">
        <v>794.625</v>
      </c>
      <c r="M95" s="100">
        <v>4.0000000000000002E-4</v>
      </c>
      <c r="N95" s="100">
        <f t="shared" si="1"/>
        <v>5.3501945215910151E-3</v>
      </c>
      <c r="O95" s="100">
        <f>L95/'סכום נכסי הקרן'!$C$42</f>
        <v>1.9656154841592574E-3</v>
      </c>
    </row>
    <row r="96" spans="2:15" s="101" customFormat="1">
      <c r="B96" s="98" t="s">
        <v>619</v>
      </c>
      <c r="C96" s="98" t="s">
        <v>620</v>
      </c>
      <c r="D96" s="98" t="s">
        <v>100</v>
      </c>
      <c r="E96" s="98" t="s">
        <v>123</v>
      </c>
      <c r="F96" s="98" t="s">
        <v>621</v>
      </c>
      <c r="G96" s="98" t="s">
        <v>473</v>
      </c>
      <c r="H96" s="98" t="s">
        <v>102</v>
      </c>
      <c r="I96" s="99">
        <v>19020</v>
      </c>
      <c r="J96" s="99">
        <v>1897</v>
      </c>
      <c r="K96" s="99">
        <v>0</v>
      </c>
      <c r="L96" s="99">
        <v>360.80939999999998</v>
      </c>
      <c r="M96" s="100">
        <v>1.2999999999999999E-3</v>
      </c>
      <c r="N96" s="100">
        <f t="shared" si="1"/>
        <v>2.429322605277384E-3</v>
      </c>
      <c r="O96" s="100">
        <f>L96/'סכום נכסי הקרן'!$C$42</f>
        <v>8.9251224599051261E-4</v>
      </c>
    </row>
    <row r="97" spans="2:15" s="101" customFormat="1">
      <c r="B97" s="98" t="s">
        <v>622</v>
      </c>
      <c r="C97" s="98" t="s">
        <v>623</v>
      </c>
      <c r="D97" s="98" t="s">
        <v>100</v>
      </c>
      <c r="E97" s="98" t="s">
        <v>123</v>
      </c>
      <c r="F97" s="98" t="s">
        <v>624</v>
      </c>
      <c r="G97" s="98" t="s">
        <v>480</v>
      </c>
      <c r="H97" s="98" t="s">
        <v>102</v>
      </c>
      <c r="I97" s="99">
        <v>44870</v>
      </c>
      <c r="J97" s="99">
        <v>3363</v>
      </c>
      <c r="K97" s="99">
        <v>0</v>
      </c>
      <c r="L97" s="99">
        <v>1508.9781</v>
      </c>
      <c r="M97" s="100">
        <v>1.1999999999999999E-3</v>
      </c>
      <c r="N97" s="100">
        <f t="shared" si="1"/>
        <v>1.0159919916716463E-2</v>
      </c>
      <c r="O97" s="100">
        <f>L97/'סכום נכסי הקרן'!$C$42</f>
        <v>3.732667256400461E-3</v>
      </c>
    </row>
    <row r="98" spans="2:15" s="101" customFormat="1">
      <c r="B98" s="98" t="s">
        <v>625</v>
      </c>
      <c r="C98" s="98" t="s">
        <v>626</v>
      </c>
      <c r="D98" s="98" t="s">
        <v>100</v>
      </c>
      <c r="E98" s="98" t="s">
        <v>123</v>
      </c>
      <c r="F98" s="98" t="s">
        <v>627</v>
      </c>
      <c r="G98" s="98" t="s">
        <v>480</v>
      </c>
      <c r="H98" s="98" t="s">
        <v>102</v>
      </c>
      <c r="I98" s="99">
        <v>8341</v>
      </c>
      <c r="J98" s="99">
        <v>8663</v>
      </c>
      <c r="K98" s="99">
        <v>0</v>
      </c>
      <c r="L98" s="99">
        <v>722.58082999999999</v>
      </c>
      <c r="M98" s="100">
        <v>8.9999999999999998E-4</v>
      </c>
      <c r="N98" s="100">
        <f t="shared" si="1"/>
        <v>4.865122539654162E-3</v>
      </c>
      <c r="O98" s="100">
        <f>L98/'סכום נכסי הקרן'!$C$42</f>
        <v>1.7874042070217372E-3</v>
      </c>
    </row>
    <row r="99" spans="2:15" s="101" customFormat="1">
      <c r="B99" s="98" t="s">
        <v>628</v>
      </c>
      <c r="C99" s="98" t="s">
        <v>629</v>
      </c>
      <c r="D99" s="98" t="s">
        <v>100</v>
      </c>
      <c r="E99" s="98" t="s">
        <v>123</v>
      </c>
      <c r="F99" s="98" t="s">
        <v>630</v>
      </c>
      <c r="G99" s="98" t="s">
        <v>278</v>
      </c>
      <c r="H99" s="98" t="s">
        <v>102</v>
      </c>
      <c r="I99" s="99">
        <v>971</v>
      </c>
      <c r="J99" s="99">
        <v>19110</v>
      </c>
      <c r="K99" s="99">
        <v>0</v>
      </c>
      <c r="L99" s="99">
        <v>185.5581</v>
      </c>
      <c r="M99" s="100">
        <v>0</v>
      </c>
      <c r="N99" s="100">
        <f t="shared" si="1"/>
        <v>1.2493590436455408E-3</v>
      </c>
      <c r="O99" s="100">
        <f>L99/'סכום נכסי הקרן'!$C$42</f>
        <v>4.5900377482607758E-4</v>
      </c>
    </row>
    <row r="100" spans="2:15" s="101" customFormat="1">
      <c r="B100" s="98" t="s">
        <v>631</v>
      </c>
      <c r="C100" s="98" t="s">
        <v>632</v>
      </c>
      <c r="D100" s="98" t="s">
        <v>100</v>
      </c>
      <c r="E100" s="98" t="s">
        <v>123</v>
      </c>
      <c r="F100" s="98" t="s">
        <v>633</v>
      </c>
      <c r="G100" s="98" t="s">
        <v>332</v>
      </c>
      <c r="H100" s="98" t="s">
        <v>102</v>
      </c>
      <c r="I100" s="99">
        <v>82000</v>
      </c>
      <c r="J100" s="99">
        <v>2079</v>
      </c>
      <c r="K100" s="99">
        <v>0</v>
      </c>
      <c r="L100" s="99">
        <v>1704.78</v>
      </c>
      <c r="M100" s="100">
        <v>1.1999999999999999E-3</v>
      </c>
      <c r="N100" s="100">
        <f t="shared" si="1"/>
        <v>1.147825026461278E-2</v>
      </c>
      <c r="O100" s="100">
        <f>L100/'סכום נכסי הקרן'!$C$42</f>
        <v>4.2170104956237454E-3</v>
      </c>
    </row>
    <row r="101" spans="2:15" s="101" customFormat="1">
      <c r="B101" s="98" t="s">
        <v>634</v>
      </c>
      <c r="C101" s="98" t="s">
        <v>635</v>
      </c>
      <c r="D101" s="98" t="s">
        <v>100</v>
      </c>
      <c r="E101" s="98" t="s">
        <v>123</v>
      </c>
      <c r="F101" s="98" t="s">
        <v>636</v>
      </c>
      <c r="G101" s="98" t="s">
        <v>332</v>
      </c>
      <c r="H101" s="98" t="s">
        <v>102</v>
      </c>
      <c r="I101" s="99">
        <v>124670</v>
      </c>
      <c r="J101" s="99">
        <v>793.4</v>
      </c>
      <c r="K101" s="99">
        <v>12.036530000000001</v>
      </c>
      <c r="L101" s="99">
        <v>1001.16831</v>
      </c>
      <c r="M101" s="100">
        <v>1E-3</v>
      </c>
      <c r="N101" s="100">
        <f t="shared" si="1"/>
        <v>6.7408465720969453E-3</v>
      </c>
      <c r="O101" s="100">
        <f>L101/'סכום נכסי הקרן'!$C$42</f>
        <v>2.4765290953412686E-3</v>
      </c>
    </row>
    <row r="102" spans="2:15" s="101" customFormat="1">
      <c r="B102" s="98" t="s">
        <v>637</v>
      </c>
      <c r="C102" s="98" t="s">
        <v>638</v>
      </c>
      <c r="D102" s="98" t="s">
        <v>100</v>
      </c>
      <c r="E102" s="98" t="s">
        <v>123</v>
      </c>
      <c r="F102" s="98" t="s">
        <v>639</v>
      </c>
      <c r="G102" s="98" t="s">
        <v>332</v>
      </c>
      <c r="H102" s="98" t="s">
        <v>102</v>
      </c>
      <c r="I102" s="99">
        <v>551106</v>
      </c>
      <c r="J102" s="99">
        <v>732.1</v>
      </c>
      <c r="K102" s="99">
        <v>0</v>
      </c>
      <c r="L102" s="99">
        <v>4034.6470260000001</v>
      </c>
      <c r="M102" s="100">
        <v>3.8E-3</v>
      </c>
      <c r="N102" s="100">
        <f t="shared" si="1"/>
        <v>2.7165199200954768E-2</v>
      </c>
      <c r="O102" s="100">
        <f>L102/'סכום נכסי הקרן'!$C$42</f>
        <v>9.9802607109299325E-3</v>
      </c>
    </row>
    <row r="103" spans="2:15" s="101" customFormat="1">
      <c r="B103" s="98" t="s">
        <v>640</v>
      </c>
      <c r="C103" s="98" t="s">
        <v>641</v>
      </c>
      <c r="D103" s="98" t="s">
        <v>100</v>
      </c>
      <c r="E103" s="98" t="s">
        <v>123</v>
      </c>
      <c r="G103" s="98" t="s">
        <v>642</v>
      </c>
      <c r="H103" s="98" t="s">
        <v>102</v>
      </c>
      <c r="I103" s="99">
        <v>107308</v>
      </c>
      <c r="J103" s="99">
        <v>1251</v>
      </c>
      <c r="K103" s="99">
        <v>0</v>
      </c>
      <c r="L103" s="99">
        <v>1342.42308</v>
      </c>
      <c r="M103" s="100">
        <v>1.1000000000000001E-3</v>
      </c>
      <c r="N103" s="100">
        <f t="shared" si="1"/>
        <v>9.0385082375627965E-3</v>
      </c>
      <c r="O103" s="100">
        <f>L103/'סכום נכסי הקרן'!$C$42</f>
        <v>3.3206702436253096E-3</v>
      </c>
    </row>
    <row r="104" spans="2:15" s="101" customFormat="1">
      <c r="B104" s="98" t="s">
        <v>643</v>
      </c>
      <c r="C104" s="98" t="s">
        <v>644</v>
      </c>
      <c r="D104" s="98" t="s">
        <v>100</v>
      </c>
      <c r="E104" s="98" t="s">
        <v>123</v>
      </c>
      <c r="F104" s="98" t="s">
        <v>645</v>
      </c>
      <c r="G104" s="98" t="s">
        <v>642</v>
      </c>
      <c r="H104" s="98" t="s">
        <v>102</v>
      </c>
      <c r="I104" s="99">
        <v>2000</v>
      </c>
      <c r="J104" s="99">
        <v>5154</v>
      </c>
      <c r="K104" s="99">
        <v>0</v>
      </c>
      <c r="L104" s="99">
        <v>103.08</v>
      </c>
      <c r="M104" s="100">
        <v>1E-3</v>
      </c>
      <c r="N104" s="100">
        <f t="shared" si="1"/>
        <v>6.9403561590133944E-4</v>
      </c>
      <c r="O104" s="100">
        <f>L104/'סכום נכסי הקרן'!$C$42</f>
        <v>2.549827202858408E-4</v>
      </c>
    </row>
    <row r="105" spans="2:15" s="101" customFormat="1">
      <c r="B105" s="98" t="s">
        <v>646</v>
      </c>
      <c r="C105" s="98" t="s">
        <v>647</v>
      </c>
      <c r="D105" s="98" t="s">
        <v>100</v>
      </c>
      <c r="E105" s="98" t="s">
        <v>123</v>
      </c>
      <c r="F105" s="98" t="s">
        <v>648</v>
      </c>
      <c r="G105" s="98" t="s">
        <v>125</v>
      </c>
      <c r="H105" s="98" t="s">
        <v>102</v>
      </c>
      <c r="I105" s="99">
        <v>6160</v>
      </c>
      <c r="J105" s="99">
        <v>2611</v>
      </c>
      <c r="K105" s="99">
        <v>0</v>
      </c>
      <c r="L105" s="99">
        <v>160.83760000000001</v>
      </c>
      <c r="M105" s="100">
        <v>2.9999999999999997E-4</v>
      </c>
      <c r="N105" s="100">
        <f t="shared" si="1"/>
        <v>1.0829164025620225E-3</v>
      </c>
      <c r="O105" s="100">
        <f>L105/'סכום נכסי הקרן'!$C$42</f>
        <v>3.9785417900898282E-4</v>
      </c>
    </row>
    <row r="106" spans="2:15" s="101" customFormat="1">
      <c r="B106" s="98" t="s">
        <v>649</v>
      </c>
      <c r="C106" s="98" t="s">
        <v>650</v>
      </c>
      <c r="D106" s="98" t="s">
        <v>100</v>
      </c>
      <c r="E106" s="98" t="s">
        <v>123</v>
      </c>
      <c r="F106" s="98" t="s">
        <v>651</v>
      </c>
      <c r="G106" s="98" t="s">
        <v>125</v>
      </c>
      <c r="H106" s="98" t="s">
        <v>102</v>
      </c>
      <c r="I106" s="99">
        <v>29625</v>
      </c>
      <c r="J106" s="99">
        <v>2768</v>
      </c>
      <c r="K106" s="99">
        <v>0</v>
      </c>
      <c r="L106" s="99">
        <v>820.02</v>
      </c>
      <c r="M106" s="100">
        <v>6.9999999999999999E-4</v>
      </c>
      <c r="N106" s="100">
        <f t="shared" si="1"/>
        <v>5.5211785579299217E-3</v>
      </c>
      <c r="O106" s="100">
        <f>L106/'סכום נכסי הקרן'!$C$42</f>
        <v>2.0284335495614589E-3</v>
      </c>
    </row>
    <row r="107" spans="2:15" s="101" customFormat="1">
      <c r="B107" s="98" t="s">
        <v>652</v>
      </c>
      <c r="C107" s="98" t="s">
        <v>653</v>
      </c>
      <c r="D107" s="98" t="s">
        <v>100</v>
      </c>
      <c r="E107" s="98" t="s">
        <v>123</v>
      </c>
      <c r="F107" s="98" t="s">
        <v>654</v>
      </c>
      <c r="G107" s="98" t="s">
        <v>125</v>
      </c>
      <c r="H107" s="98" t="s">
        <v>102</v>
      </c>
      <c r="I107" s="99">
        <v>6858</v>
      </c>
      <c r="J107" s="99">
        <v>727</v>
      </c>
      <c r="K107" s="99">
        <v>0</v>
      </c>
      <c r="L107" s="99">
        <v>49.857660000000003</v>
      </c>
      <c r="M107" s="100">
        <v>1E-4</v>
      </c>
      <c r="N107" s="100">
        <f t="shared" si="1"/>
        <v>3.3569064576542083E-4</v>
      </c>
      <c r="O107" s="100">
        <f>L107/'סכום נכסי הקרן'!$C$42</f>
        <v>1.2332985810910511E-4</v>
      </c>
    </row>
    <row r="108" spans="2:15" s="101" customFormat="1">
      <c r="B108" s="98" t="s">
        <v>655</v>
      </c>
      <c r="C108" s="98" t="s">
        <v>656</v>
      </c>
      <c r="D108" s="98" t="s">
        <v>100</v>
      </c>
      <c r="E108" s="98" t="s">
        <v>123</v>
      </c>
      <c r="F108" s="98" t="s">
        <v>657</v>
      </c>
      <c r="G108" s="98" t="s">
        <v>125</v>
      </c>
      <c r="H108" s="98" t="s">
        <v>102</v>
      </c>
      <c r="I108" s="99">
        <v>221000</v>
      </c>
      <c r="J108" s="99">
        <v>291.60000000000002</v>
      </c>
      <c r="K108" s="99">
        <v>0</v>
      </c>
      <c r="L108" s="99">
        <v>644.43600000000004</v>
      </c>
      <c r="M108" s="100">
        <v>3.3E-3</v>
      </c>
      <c r="N108" s="100">
        <f t="shared" si="1"/>
        <v>4.3389749337310402E-3</v>
      </c>
      <c r="O108" s="100">
        <f>L108/'סכום נכסי הקרן'!$C$42</f>
        <v>1.5941020986624576E-3</v>
      </c>
    </row>
    <row r="109" spans="2:15" s="101" customFormat="1">
      <c r="B109" s="98" t="s">
        <v>658</v>
      </c>
      <c r="C109" s="98" t="s">
        <v>659</v>
      </c>
      <c r="D109" s="98" t="s">
        <v>100</v>
      </c>
      <c r="E109" s="98" t="s">
        <v>123</v>
      </c>
      <c r="F109" s="98" t="s">
        <v>660</v>
      </c>
      <c r="G109" s="98" t="s">
        <v>661</v>
      </c>
      <c r="H109" s="98" t="s">
        <v>102</v>
      </c>
      <c r="I109" s="99">
        <v>86700</v>
      </c>
      <c r="J109" s="99">
        <v>274.2</v>
      </c>
      <c r="K109" s="99">
        <v>0</v>
      </c>
      <c r="L109" s="99">
        <v>237.73140000000001</v>
      </c>
      <c r="M109" s="100">
        <v>1E-3</v>
      </c>
      <c r="N109" s="100">
        <f t="shared" si="1"/>
        <v>1.6006408480606102E-3</v>
      </c>
      <c r="O109" s="100">
        <f>L109/'סכום נכסי הקרן'!$C$42</f>
        <v>5.8806169062244212E-4</v>
      </c>
    </row>
    <row r="110" spans="2:15" s="101" customFormat="1">
      <c r="B110" s="98" t="s">
        <v>662</v>
      </c>
      <c r="C110" s="98" t="s">
        <v>663</v>
      </c>
      <c r="D110" s="98" t="s">
        <v>100</v>
      </c>
      <c r="E110" s="98" t="s">
        <v>123</v>
      </c>
      <c r="F110" s="98" t="s">
        <v>664</v>
      </c>
      <c r="G110" s="98" t="s">
        <v>661</v>
      </c>
      <c r="H110" s="98" t="s">
        <v>102</v>
      </c>
      <c r="I110" s="99">
        <v>59700</v>
      </c>
      <c r="J110" s="99">
        <v>1518</v>
      </c>
      <c r="K110" s="99">
        <v>0</v>
      </c>
      <c r="L110" s="99">
        <v>906.24599999999998</v>
      </c>
      <c r="M110" s="100">
        <v>2.7000000000000001E-3</v>
      </c>
      <c r="N110" s="100">
        <f t="shared" si="1"/>
        <v>6.1017365227796399E-3</v>
      </c>
      <c r="O110" s="100">
        <f>L110/'סכום נכסי הקרן'!$C$42</f>
        <v>2.2417255561521352E-3</v>
      </c>
    </row>
    <row r="111" spans="2:15" s="101" customFormat="1">
      <c r="B111" s="98" t="s">
        <v>665</v>
      </c>
      <c r="C111" s="98" t="s">
        <v>666</v>
      </c>
      <c r="D111" s="98" t="s">
        <v>100</v>
      </c>
      <c r="E111" s="98" t="s">
        <v>123</v>
      </c>
      <c r="F111" s="98" t="s">
        <v>667</v>
      </c>
      <c r="G111" s="98" t="s">
        <v>661</v>
      </c>
      <c r="H111" s="98" t="s">
        <v>102</v>
      </c>
      <c r="I111" s="99">
        <v>13000</v>
      </c>
      <c r="J111" s="99">
        <v>940.3</v>
      </c>
      <c r="K111" s="99">
        <v>0</v>
      </c>
      <c r="L111" s="99">
        <v>122.239</v>
      </c>
      <c r="M111" s="100">
        <v>1.6000000000000001E-3</v>
      </c>
      <c r="N111" s="100">
        <f t="shared" si="1"/>
        <v>8.2303278669153897E-4</v>
      </c>
      <c r="O111" s="100">
        <f>L111/'סכום נכסי הקרן'!$C$42</f>
        <v>3.0237517214804903E-4</v>
      </c>
    </row>
    <row r="112" spans="2:15" s="101" customFormat="1">
      <c r="B112" s="98" t="s">
        <v>668</v>
      </c>
      <c r="C112" s="98" t="s">
        <v>669</v>
      </c>
      <c r="D112" s="98" t="s">
        <v>100</v>
      </c>
      <c r="E112" s="98" t="s">
        <v>123</v>
      </c>
      <c r="F112" s="98" t="s">
        <v>670</v>
      </c>
      <c r="G112" s="98" t="s">
        <v>503</v>
      </c>
      <c r="H112" s="98" t="s">
        <v>102</v>
      </c>
      <c r="I112" s="99">
        <v>70130</v>
      </c>
      <c r="J112" s="99">
        <v>1790</v>
      </c>
      <c r="K112" s="99">
        <v>0</v>
      </c>
      <c r="L112" s="99">
        <v>1255.327</v>
      </c>
      <c r="M112" s="100">
        <v>3.0000000000000001E-3</v>
      </c>
      <c r="N112" s="100">
        <f t="shared" si="1"/>
        <v>8.4520920411581373E-3</v>
      </c>
      <c r="O112" s="100">
        <f>L112/'סכום נכסי הקרן'!$C$42</f>
        <v>3.1052259731108233E-3</v>
      </c>
    </row>
    <row r="113" spans="2:15" s="101" customFormat="1">
      <c r="B113" s="98" t="s">
        <v>671</v>
      </c>
      <c r="C113" s="98" t="s">
        <v>672</v>
      </c>
      <c r="D113" s="98" t="s">
        <v>100</v>
      </c>
      <c r="E113" s="98" t="s">
        <v>123</v>
      </c>
      <c r="F113" s="98" t="s">
        <v>673</v>
      </c>
      <c r="G113" s="98" t="s">
        <v>341</v>
      </c>
      <c r="H113" s="98" t="s">
        <v>102</v>
      </c>
      <c r="I113" s="99">
        <v>64442.19</v>
      </c>
      <c r="J113" s="99">
        <v>495.7</v>
      </c>
      <c r="K113" s="99">
        <v>0</v>
      </c>
      <c r="L113" s="99">
        <v>319.43993583000002</v>
      </c>
      <c r="M113" s="100">
        <v>5.0000000000000001E-4</v>
      </c>
      <c r="N113" s="100">
        <f t="shared" si="1"/>
        <v>2.1507828153595112E-3</v>
      </c>
      <c r="O113" s="100">
        <f>L113/'סכום נכסי הקרן'!$C$42</f>
        <v>7.9017912112793788E-4</v>
      </c>
    </row>
    <row r="114" spans="2:15" s="101" customFormat="1">
      <c r="B114" s="98" t="s">
        <v>674</v>
      </c>
      <c r="C114" s="98" t="s">
        <v>675</v>
      </c>
      <c r="D114" s="98" t="s">
        <v>100</v>
      </c>
      <c r="E114" s="98" t="s">
        <v>123</v>
      </c>
      <c r="F114" s="98" t="s">
        <v>676</v>
      </c>
      <c r="G114" s="98" t="s">
        <v>522</v>
      </c>
      <c r="H114" s="98" t="s">
        <v>102</v>
      </c>
      <c r="I114" s="99">
        <v>37359</v>
      </c>
      <c r="J114" s="99">
        <v>3695</v>
      </c>
      <c r="K114" s="99">
        <v>0</v>
      </c>
      <c r="L114" s="99">
        <v>1380.4150500000001</v>
      </c>
      <c r="M114" s="100">
        <v>2.2000000000000001E-3</v>
      </c>
      <c r="N114" s="100">
        <f t="shared" si="1"/>
        <v>9.294307425555183E-3</v>
      </c>
      <c r="O114" s="100">
        <f>L114/'סכום נכסי הקרן'!$C$42</f>
        <v>3.4146486667880767E-3</v>
      </c>
    </row>
    <row r="115" spans="2:15" s="101" customFormat="1">
      <c r="B115" s="98" t="s">
        <v>677</v>
      </c>
      <c r="C115" s="98" t="s">
        <v>678</v>
      </c>
      <c r="D115" s="98" t="s">
        <v>100</v>
      </c>
      <c r="E115" s="98" t="s">
        <v>123</v>
      </c>
      <c r="F115" s="98" t="s">
        <v>679</v>
      </c>
      <c r="G115" s="98" t="s">
        <v>522</v>
      </c>
      <c r="H115" s="98" t="s">
        <v>102</v>
      </c>
      <c r="I115" s="99">
        <v>24000</v>
      </c>
      <c r="J115" s="99">
        <v>2210</v>
      </c>
      <c r="K115" s="99">
        <v>5.4055200000000001</v>
      </c>
      <c r="L115" s="99">
        <v>535.80552</v>
      </c>
      <c r="M115" s="100">
        <v>1.1000000000000001E-3</v>
      </c>
      <c r="N115" s="100">
        <f t="shared" si="1"/>
        <v>3.6075680449799909E-3</v>
      </c>
      <c r="O115" s="100">
        <f>L115/'סכום נכסי הקרן'!$C$42</f>
        <v>1.3253894939248107E-3</v>
      </c>
    </row>
    <row r="116" spans="2:15" s="101" customFormat="1">
      <c r="B116" s="98" t="s">
        <v>680</v>
      </c>
      <c r="C116" s="98" t="s">
        <v>681</v>
      </c>
      <c r="D116" s="98" t="s">
        <v>100</v>
      </c>
      <c r="E116" s="98" t="s">
        <v>123</v>
      </c>
      <c r="F116" s="98" t="s">
        <v>682</v>
      </c>
      <c r="G116" s="98" t="s">
        <v>522</v>
      </c>
      <c r="H116" s="98" t="s">
        <v>102</v>
      </c>
      <c r="I116" s="99">
        <v>66734</v>
      </c>
      <c r="J116" s="99">
        <v>406.9</v>
      </c>
      <c r="K116" s="99">
        <v>0</v>
      </c>
      <c r="L116" s="99">
        <v>271.54064599999998</v>
      </c>
      <c r="M116" s="100">
        <v>8.0000000000000004E-4</v>
      </c>
      <c r="N116" s="100">
        <f t="shared" si="1"/>
        <v>1.8282778374937678E-3</v>
      </c>
      <c r="O116" s="100">
        <f>L116/'סכום נכסי הקרן'!$C$42</f>
        <v>6.7169356407891455E-4</v>
      </c>
    </row>
    <row r="117" spans="2:15" s="101" customFormat="1">
      <c r="B117" s="98" t="s">
        <v>683</v>
      </c>
      <c r="C117" s="98" t="s">
        <v>684</v>
      </c>
      <c r="D117" s="98" t="s">
        <v>100</v>
      </c>
      <c r="E117" s="98" t="s">
        <v>123</v>
      </c>
      <c r="F117" s="98" t="s">
        <v>685</v>
      </c>
      <c r="G117" s="98" t="s">
        <v>522</v>
      </c>
      <c r="H117" s="98" t="s">
        <v>102</v>
      </c>
      <c r="I117" s="99">
        <v>57139</v>
      </c>
      <c r="J117" s="99">
        <v>2117</v>
      </c>
      <c r="K117" s="99">
        <v>0</v>
      </c>
      <c r="L117" s="99">
        <v>1209.6326300000001</v>
      </c>
      <c r="M117" s="100">
        <v>5.8999999999999999E-3</v>
      </c>
      <c r="N117" s="100">
        <f t="shared" si="1"/>
        <v>8.1444327452115557E-3</v>
      </c>
      <c r="O117" s="100">
        <f>L117/'סכום נכסי הקרן'!$C$42</f>
        <v>2.9921945920053936E-3</v>
      </c>
    </row>
    <row r="118" spans="2:15" s="101" customFormat="1">
      <c r="B118" s="98" t="s">
        <v>686</v>
      </c>
      <c r="C118" s="98" t="s">
        <v>687</v>
      </c>
      <c r="D118" s="98" t="s">
        <v>100</v>
      </c>
      <c r="E118" s="98" t="s">
        <v>123</v>
      </c>
      <c r="F118" s="98" t="s">
        <v>688</v>
      </c>
      <c r="G118" s="98" t="s">
        <v>526</v>
      </c>
      <c r="H118" s="98" t="s">
        <v>102</v>
      </c>
      <c r="I118" s="99">
        <v>585400</v>
      </c>
      <c r="J118" s="99">
        <v>326.5</v>
      </c>
      <c r="K118" s="99">
        <v>15.27309</v>
      </c>
      <c r="L118" s="99">
        <v>1926.60409</v>
      </c>
      <c r="M118" s="100">
        <v>4.8999999999999998E-3</v>
      </c>
      <c r="N118" s="100">
        <f t="shared" si="1"/>
        <v>1.2971787506802383E-2</v>
      </c>
      <c r="O118" s="100">
        <f>L118/'סכום נכסי הקרן'!$C$42</f>
        <v>4.765723241967665E-3</v>
      </c>
    </row>
    <row r="119" spans="2:15" s="101" customFormat="1">
      <c r="B119" s="98" t="s">
        <v>689</v>
      </c>
      <c r="C119" s="98" t="s">
        <v>690</v>
      </c>
      <c r="D119" s="98" t="s">
        <v>100</v>
      </c>
      <c r="E119" s="98" t="s">
        <v>123</v>
      </c>
      <c r="F119" s="98" t="s">
        <v>691</v>
      </c>
      <c r="G119" s="98" t="s">
        <v>129</v>
      </c>
      <c r="H119" s="98" t="s">
        <v>102</v>
      </c>
      <c r="I119" s="99">
        <v>3359</v>
      </c>
      <c r="J119" s="99">
        <v>928.7</v>
      </c>
      <c r="K119" s="99">
        <v>0</v>
      </c>
      <c r="L119" s="99">
        <v>31.195032999999999</v>
      </c>
      <c r="M119" s="100">
        <v>2.9999999999999997E-4</v>
      </c>
      <c r="N119" s="100">
        <f t="shared" si="1"/>
        <v>2.1003554463734582E-4</v>
      </c>
      <c r="O119" s="100">
        <f>L119/'סכום נכסי הקרן'!$C$42</f>
        <v>7.7165253916827448E-5</v>
      </c>
    </row>
    <row r="120" spans="2:15" s="101" customFormat="1">
      <c r="B120" s="98" t="s">
        <v>692</v>
      </c>
      <c r="C120" s="98" t="s">
        <v>693</v>
      </c>
      <c r="D120" s="98" t="s">
        <v>100</v>
      </c>
      <c r="E120" s="98" t="s">
        <v>123</v>
      </c>
      <c r="F120" s="98" t="s">
        <v>694</v>
      </c>
      <c r="G120" s="98" t="s">
        <v>129</v>
      </c>
      <c r="H120" s="98" t="s">
        <v>102</v>
      </c>
      <c r="I120" s="99">
        <v>30000</v>
      </c>
      <c r="J120" s="99">
        <v>477.9</v>
      </c>
      <c r="K120" s="99">
        <v>0</v>
      </c>
      <c r="L120" s="99">
        <v>143.37</v>
      </c>
      <c r="M120" s="100">
        <v>2.3999999999999998E-3</v>
      </c>
      <c r="N120" s="100">
        <f t="shared" si="1"/>
        <v>9.6530739475916805E-4</v>
      </c>
      <c r="O120" s="100">
        <f>L120/'סכום נכסי הקרן'!$C$42</f>
        <v>3.5464564035099923E-4</v>
      </c>
    </row>
    <row r="121" spans="2:15" s="101" customFormat="1">
      <c r="B121" s="98" t="s">
        <v>695</v>
      </c>
      <c r="C121" s="98" t="s">
        <v>696</v>
      </c>
      <c r="D121" s="98" t="s">
        <v>100</v>
      </c>
      <c r="E121" s="98" t="s">
        <v>123</v>
      </c>
      <c r="F121" s="98" t="s">
        <v>697</v>
      </c>
      <c r="G121" s="98" t="s">
        <v>129</v>
      </c>
      <c r="H121" s="98" t="s">
        <v>102</v>
      </c>
      <c r="I121" s="99">
        <v>62830</v>
      </c>
      <c r="J121" s="99">
        <v>480.1</v>
      </c>
      <c r="K121" s="99">
        <v>0</v>
      </c>
      <c r="L121" s="99">
        <v>301.64683000000002</v>
      </c>
      <c r="M121" s="100">
        <v>3.7000000000000002E-3</v>
      </c>
      <c r="N121" s="100">
        <f t="shared" si="1"/>
        <v>2.0309821831949616E-3</v>
      </c>
      <c r="O121" s="100">
        <f>L121/'סכום נכסי הקרן'!$C$42</f>
        <v>7.4616539851572153E-4</v>
      </c>
    </row>
    <row r="122" spans="2:15" s="101" customFormat="1">
      <c r="B122" s="98" t="s">
        <v>698</v>
      </c>
      <c r="C122" s="98" t="s">
        <v>699</v>
      </c>
      <c r="D122" s="98" t="s">
        <v>100</v>
      </c>
      <c r="E122" s="98" t="s">
        <v>123</v>
      </c>
      <c r="F122" s="98" t="s">
        <v>700</v>
      </c>
      <c r="G122" s="98" t="s">
        <v>129</v>
      </c>
      <c r="H122" s="98" t="s">
        <v>102</v>
      </c>
      <c r="I122" s="99">
        <v>24220</v>
      </c>
      <c r="J122" s="99">
        <v>1125</v>
      </c>
      <c r="K122" s="99">
        <v>0</v>
      </c>
      <c r="L122" s="99">
        <v>272.47500000000002</v>
      </c>
      <c r="M122" s="100">
        <v>1.1000000000000001E-3</v>
      </c>
      <c r="N122" s="100">
        <f t="shared" si="1"/>
        <v>1.8345688246286136E-3</v>
      </c>
      <c r="O122" s="100">
        <f>L122/'סכום נכסי הקרן'!$C$42</f>
        <v>6.7400481868339621E-4</v>
      </c>
    </row>
    <row r="123" spans="2:15" s="101" customFormat="1">
      <c r="B123" s="98" t="s">
        <v>701</v>
      </c>
      <c r="C123" s="98" t="s">
        <v>702</v>
      </c>
      <c r="D123" s="98" t="s">
        <v>100</v>
      </c>
      <c r="E123" s="98" t="s">
        <v>123</v>
      </c>
      <c r="F123" s="98" t="s">
        <v>703</v>
      </c>
      <c r="G123" s="98" t="s">
        <v>129</v>
      </c>
      <c r="H123" s="98" t="s">
        <v>102</v>
      </c>
      <c r="I123" s="99">
        <v>55300</v>
      </c>
      <c r="J123" s="99">
        <v>963.3</v>
      </c>
      <c r="K123" s="99">
        <v>0</v>
      </c>
      <c r="L123" s="99">
        <v>532.70489999999995</v>
      </c>
      <c r="M123" s="100">
        <v>2.8999999999999998E-3</v>
      </c>
      <c r="N123" s="100">
        <f t="shared" si="1"/>
        <v>3.5866916314043597E-3</v>
      </c>
      <c r="O123" s="100">
        <f>L123/'סכום נכסי הקרן'!$C$42</f>
        <v>1.3177196790026852E-3</v>
      </c>
    </row>
    <row r="124" spans="2:15" s="101" customFormat="1">
      <c r="B124" s="98" t="s">
        <v>704</v>
      </c>
      <c r="C124" s="98" t="s">
        <v>705</v>
      </c>
      <c r="D124" s="98" t="s">
        <v>100</v>
      </c>
      <c r="E124" s="98" t="s">
        <v>123</v>
      </c>
      <c r="F124" s="98" t="s">
        <v>706</v>
      </c>
      <c r="G124" s="98" t="s">
        <v>129</v>
      </c>
      <c r="H124" s="98" t="s">
        <v>102</v>
      </c>
      <c r="I124" s="99">
        <v>9400</v>
      </c>
      <c r="J124" s="99">
        <v>4157</v>
      </c>
      <c r="K124" s="99">
        <v>0</v>
      </c>
      <c r="L124" s="99">
        <v>390.75799999999998</v>
      </c>
      <c r="M124" s="100">
        <v>2.5999999999999999E-3</v>
      </c>
      <c r="N124" s="100">
        <f t="shared" si="1"/>
        <v>2.6309659410009272E-3</v>
      </c>
      <c r="O124" s="100">
        <f>L124/'סכום נכסי הקרן'!$C$42</f>
        <v>9.6659427448054494E-4</v>
      </c>
    </row>
    <row r="125" spans="2:15" s="101" customFormat="1">
      <c r="B125" s="98" t="s">
        <v>707</v>
      </c>
      <c r="C125" s="98" t="s">
        <v>708</v>
      </c>
      <c r="D125" s="98" t="s">
        <v>100</v>
      </c>
      <c r="E125" s="98" t="s">
        <v>123</v>
      </c>
      <c r="F125" s="98" t="s">
        <v>709</v>
      </c>
      <c r="G125" s="98" t="s">
        <v>129</v>
      </c>
      <c r="H125" s="98" t="s">
        <v>102</v>
      </c>
      <c r="I125" s="99">
        <v>88450</v>
      </c>
      <c r="J125" s="99">
        <v>1629</v>
      </c>
      <c r="K125" s="99">
        <v>0</v>
      </c>
      <c r="L125" s="99">
        <v>1440.8505</v>
      </c>
      <c r="M125" s="100">
        <v>6.4999999999999997E-3</v>
      </c>
      <c r="N125" s="100">
        <f t="shared" si="1"/>
        <v>9.7012181236830908E-3</v>
      </c>
      <c r="O125" s="100">
        <f>L125/'סכום נכסי הקרן'!$C$42</f>
        <v>3.5641441600234173E-3</v>
      </c>
    </row>
    <row r="126" spans="2:15" s="101" customFormat="1">
      <c r="B126" s="98" t="s">
        <v>710</v>
      </c>
      <c r="C126" s="98" t="s">
        <v>711</v>
      </c>
      <c r="D126" s="98" t="s">
        <v>100</v>
      </c>
      <c r="E126" s="98" t="s">
        <v>123</v>
      </c>
      <c r="F126" s="98" t="s">
        <v>712</v>
      </c>
      <c r="G126" s="98" t="s">
        <v>129</v>
      </c>
      <c r="H126" s="98" t="s">
        <v>102</v>
      </c>
      <c r="I126" s="99">
        <v>129700</v>
      </c>
      <c r="J126" s="99">
        <v>523.29999999999995</v>
      </c>
      <c r="K126" s="99">
        <v>0</v>
      </c>
      <c r="L126" s="99">
        <v>678.7201</v>
      </c>
      <c r="M126" s="100">
        <v>4.1000000000000003E-3</v>
      </c>
      <c r="N126" s="100">
        <f t="shared" si="1"/>
        <v>4.5698091058218732E-3</v>
      </c>
      <c r="O126" s="100">
        <f>L126/'סכום נכסי הקרן'!$C$42</f>
        <v>1.6789085895486796E-3</v>
      </c>
    </row>
    <row r="127" spans="2:15" s="101" customFormat="1">
      <c r="B127" s="98" t="s">
        <v>713</v>
      </c>
      <c r="C127" s="98" t="s">
        <v>714</v>
      </c>
      <c r="D127" s="98" t="s">
        <v>100</v>
      </c>
      <c r="E127" s="98" t="s">
        <v>123</v>
      </c>
      <c r="F127" s="98" t="s">
        <v>715</v>
      </c>
      <c r="G127" s="98" t="s">
        <v>129</v>
      </c>
      <c r="H127" s="98" t="s">
        <v>102</v>
      </c>
      <c r="I127" s="99">
        <v>5631</v>
      </c>
      <c r="J127" s="99">
        <v>2096</v>
      </c>
      <c r="K127" s="99">
        <v>0</v>
      </c>
      <c r="L127" s="99">
        <v>118.02576000000001</v>
      </c>
      <c r="M127" s="100">
        <v>1.6999999999999999E-3</v>
      </c>
      <c r="N127" s="100">
        <f t="shared" si="1"/>
        <v>7.946651245035281E-4</v>
      </c>
      <c r="O127" s="100">
        <f>L127/'סכום נכסי הקרן'!$C$42</f>
        <v>2.9195313687042858E-4</v>
      </c>
    </row>
    <row r="128" spans="2:15" s="101" customFormat="1">
      <c r="B128" s="98" t="s">
        <v>716</v>
      </c>
      <c r="C128" s="98" t="s">
        <v>717</v>
      </c>
      <c r="D128" s="98" t="s">
        <v>100</v>
      </c>
      <c r="E128" s="98" t="s">
        <v>123</v>
      </c>
      <c r="F128" s="98" t="s">
        <v>718</v>
      </c>
      <c r="G128" s="98" t="s">
        <v>129</v>
      </c>
      <c r="H128" s="98" t="s">
        <v>102</v>
      </c>
      <c r="I128" s="99">
        <v>15300</v>
      </c>
      <c r="J128" s="99">
        <v>1070</v>
      </c>
      <c r="K128" s="99">
        <v>0</v>
      </c>
      <c r="L128" s="99">
        <v>163.71</v>
      </c>
      <c r="M128" s="100">
        <v>2.3999999999999998E-3</v>
      </c>
      <c r="N128" s="100">
        <f t="shared" si="1"/>
        <v>1.1022562153590249E-3</v>
      </c>
      <c r="O128" s="100">
        <f>L128/'סכום נכסי הקרן'!$C$42</f>
        <v>4.0495946001159293E-4</v>
      </c>
    </row>
    <row r="129" spans="2:15" s="101" customFormat="1">
      <c r="B129" s="98" t="s">
        <v>719</v>
      </c>
      <c r="C129" s="98" t="s">
        <v>720</v>
      </c>
      <c r="D129" s="98" t="s">
        <v>100</v>
      </c>
      <c r="E129" s="98" t="s">
        <v>123</v>
      </c>
      <c r="F129" s="98" t="s">
        <v>721</v>
      </c>
      <c r="G129" s="98" t="s">
        <v>129</v>
      </c>
      <c r="H129" s="98" t="s">
        <v>102</v>
      </c>
      <c r="I129" s="99">
        <v>8602</v>
      </c>
      <c r="J129" s="99">
        <v>624.70000000000005</v>
      </c>
      <c r="K129" s="99">
        <v>0</v>
      </c>
      <c r="L129" s="99">
        <v>53.736694</v>
      </c>
      <c r="M129" s="100">
        <v>1.2999999999999999E-3</v>
      </c>
      <c r="N129" s="100">
        <f t="shared" si="1"/>
        <v>3.6180810551796478E-4</v>
      </c>
      <c r="O129" s="100">
        <f>L129/'סכום נכסי הקרן'!$C$42</f>
        <v>1.3292518835164745E-4</v>
      </c>
    </row>
    <row r="130" spans="2:15" s="101" customFormat="1">
      <c r="B130" s="102" t="s">
        <v>722</v>
      </c>
      <c r="C130" s="105"/>
      <c r="D130" s="105"/>
      <c r="I130" s="103">
        <v>0</v>
      </c>
      <c r="K130" s="103">
        <v>0</v>
      </c>
      <c r="L130" s="103">
        <v>0</v>
      </c>
      <c r="N130" s="104">
        <f t="shared" si="1"/>
        <v>0</v>
      </c>
      <c r="O130" s="104">
        <f>L130/'סכום נכסי הקרן'!$C$42</f>
        <v>0</v>
      </c>
    </row>
    <row r="131" spans="2:15" s="101" customFormat="1">
      <c r="B131" s="98" t="s">
        <v>227</v>
      </c>
      <c r="C131" s="98" t="s">
        <v>227</v>
      </c>
      <c r="D131" s="105"/>
      <c r="G131" s="98" t="s">
        <v>227</v>
      </c>
      <c r="H131" s="98" t="s">
        <v>227</v>
      </c>
      <c r="I131" s="99">
        <v>0</v>
      </c>
      <c r="J131" s="99">
        <v>0</v>
      </c>
      <c r="L131" s="99">
        <v>0</v>
      </c>
      <c r="M131" s="100">
        <v>0</v>
      </c>
      <c r="N131" s="100">
        <f t="shared" si="1"/>
        <v>0</v>
      </c>
      <c r="O131" s="100">
        <f>L131/'סכום נכסי הקרן'!$C$42</f>
        <v>0</v>
      </c>
    </row>
    <row r="132" spans="2:15" s="101" customFormat="1">
      <c r="B132" s="102" t="s">
        <v>232</v>
      </c>
      <c r="C132" s="105"/>
      <c r="D132" s="105"/>
      <c r="I132" s="103">
        <f>I133+I147</f>
        <v>393374.3</v>
      </c>
      <c r="K132" s="103">
        <v>299.73656999999997</v>
      </c>
      <c r="L132" s="103">
        <f>L133+L147</f>
        <v>22421.431192473996</v>
      </c>
      <c r="N132" s="104">
        <f t="shared" si="1"/>
        <v>0.15096305594740195</v>
      </c>
      <c r="O132" s="104">
        <f>L132/'סכום נכסי הקרן'!$C$42</f>
        <v>5.5462529279771272E-2</v>
      </c>
    </row>
    <row r="133" spans="2:15" s="101" customFormat="1">
      <c r="B133" s="102" t="s">
        <v>269</v>
      </c>
      <c r="C133" s="105"/>
      <c r="D133" s="105"/>
      <c r="I133" s="103">
        <v>133897.29999999999</v>
      </c>
      <c r="K133" s="103">
        <v>296.99408</v>
      </c>
      <c r="L133" s="103">
        <v>8830.697136064</v>
      </c>
      <c r="N133" s="104">
        <f t="shared" si="1"/>
        <v>5.945691041585538E-2</v>
      </c>
      <c r="O133" s="104">
        <f>L133/'סכום נכסי הקרן'!$C$42</f>
        <v>2.1843957875184151E-2</v>
      </c>
    </row>
    <row r="134" spans="2:15" s="101" customFormat="1">
      <c r="B134" s="98" t="s">
        <v>723</v>
      </c>
      <c r="C134" s="98" t="s">
        <v>724</v>
      </c>
      <c r="D134" s="98" t="s">
        <v>725</v>
      </c>
      <c r="E134" s="98" t="s">
        <v>371</v>
      </c>
      <c r="F134" s="98" t="s">
        <v>726</v>
      </c>
      <c r="G134" s="98" t="s">
        <v>727</v>
      </c>
      <c r="H134" s="98" t="s">
        <v>106</v>
      </c>
      <c r="I134" s="99">
        <v>17150</v>
      </c>
      <c r="J134" s="99">
        <v>1393</v>
      </c>
      <c r="K134" s="99">
        <v>0</v>
      </c>
      <c r="L134" s="99">
        <v>758.74481200000002</v>
      </c>
      <c r="M134" s="100">
        <v>2.9999999999999997E-4</v>
      </c>
      <c r="N134" s="100">
        <f t="shared" si="1"/>
        <v>5.1086139203372722E-3</v>
      </c>
      <c r="O134" s="100">
        <f>L134/'סכום נכסי הקרן'!$C$42</f>
        <v>1.8768608475604276E-3</v>
      </c>
    </row>
    <row r="135" spans="2:15" s="101" customFormat="1">
      <c r="B135" s="98" t="s">
        <v>728</v>
      </c>
      <c r="C135" s="98" t="s">
        <v>729</v>
      </c>
      <c r="D135" s="98" t="s">
        <v>725</v>
      </c>
      <c r="E135" s="98" t="s">
        <v>371</v>
      </c>
      <c r="F135" s="98" t="s">
        <v>730</v>
      </c>
      <c r="G135" s="98" t="s">
        <v>731</v>
      </c>
      <c r="H135" s="98" t="s">
        <v>106</v>
      </c>
      <c r="I135" s="99">
        <v>36</v>
      </c>
      <c r="J135" s="99">
        <v>1826</v>
      </c>
      <c r="K135" s="99">
        <v>3.8080000000000003E-2</v>
      </c>
      <c r="L135" s="99">
        <v>2.1258553600000001</v>
      </c>
      <c r="M135" s="100">
        <v>0</v>
      </c>
      <c r="N135" s="100">
        <f t="shared" si="1"/>
        <v>1.431334239517621E-5</v>
      </c>
      <c r="O135" s="100">
        <f>L135/'סכום נכסי הקרן'!$C$42</f>
        <v>5.2585989777554856E-6</v>
      </c>
    </row>
    <row r="136" spans="2:15" s="101" customFormat="1">
      <c r="B136" s="98" t="s">
        <v>732</v>
      </c>
      <c r="C136" s="98" t="s">
        <v>733</v>
      </c>
      <c r="D136" s="98" t="s">
        <v>725</v>
      </c>
      <c r="E136" s="98" t="s">
        <v>371</v>
      </c>
      <c r="F136" s="98" t="s">
        <v>734</v>
      </c>
      <c r="G136" s="98" t="s">
        <v>735</v>
      </c>
      <c r="H136" s="98" t="s">
        <v>106</v>
      </c>
      <c r="I136" s="99">
        <v>3971.3</v>
      </c>
      <c r="J136" s="99">
        <v>508</v>
      </c>
      <c r="K136" s="99">
        <v>0</v>
      </c>
      <c r="L136" s="99">
        <v>64.073271903999995</v>
      </c>
      <c r="M136" s="100">
        <v>2.9999999999999997E-4</v>
      </c>
      <c r="N136" s="100">
        <f t="shared" si="1"/>
        <v>4.3140408157456951E-4</v>
      </c>
      <c r="O136" s="100">
        <f>L136/'סכום נכסי הקרן'!$C$42</f>
        <v>1.5849415180147703E-4</v>
      </c>
    </row>
    <row r="137" spans="2:15" s="101" customFormat="1">
      <c r="B137" s="98" t="s">
        <v>736</v>
      </c>
      <c r="C137" s="98" t="s">
        <v>737</v>
      </c>
      <c r="D137" s="98" t="s">
        <v>123</v>
      </c>
      <c r="E137" s="98" t="s">
        <v>371</v>
      </c>
      <c r="F137" s="98" t="s">
        <v>738</v>
      </c>
      <c r="G137" s="98" t="s">
        <v>739</v>
      </c>
      <c r="H137" s="98" t="s">
        <v>200</v>
      </c>
      <c r="I137" s="99">
        <v>46115</v>
      </c>
      <c r="J137" s="99">
        <v>1820</v>
      </c>
      <c r="K137" s="99">
        <v>0</v>
      </c>
      <c r="L137" s="99">
        <v>2882.4678792</v>
      </c>
      <c r="M137" s="100">
        <v>3.2000000000000002E-3</v>
      </c>
      <c r="N137" s="100">
        <f t="shared" si="1"/>
        <v>1.9407599629961192E-2</v>
      </c>
      <c r="O137" s="100">
        <f>L137/'סכום נכסי הקרן'!$C$42</f>
        <v>7.1301853024347533E-3</v>
      </c>
    </row>
    <row r="138" spans="2:15" s="101" customFormat="1">
      <c r="B138" s="98" t="s">
        <v>740</v>
      </c>
      <c r="C138" s="98" t="s">
        <v>741</v>
      </c>
      <c r="D138" s="98" t="s">
        <v>742</v>
      </c>
      <c r="E138" s="98" t="s">
        <v>371</v>
      </c>
      <c r="F138" s="98" t="s">
        <v>743</v>
      </c>
      <c r="G138" s="98" t="s">
        <v>744</v>
      </c>
      <c r="H138" s="98" t="s">
        <v>106</v>
      </c>
      <c r="I138" s="99">
        <v>3800</v>
      </c>
      <c r="J138" s="99">
        <v>8269</v>
      </c>
      <c r="K138" s="99">
        <v>0</v>
      </c>
      <c r="L138" s="99">
        <v>997.96907199999998</v>
      </c>
      <c r="M138" s="100">
        <v>1E-4</v>
      </c>
      <c r="N138" s="100">
        <f t="shared" si="1"/>
        <v>6.7193061654637967E-3</v>
      </c>
      <c r="O138" s="100">
        <f>L138/'סכום נכסי הקרן'!$C$42</f>
        <v>2.4686153350766018E-3</v>
      </c>
    </row>
    <row r="139" spans="2:15" s="101" customFormat="1">
      <c r="B139" s="98" t="s">
        <v>745</v>
      </c>
      <c r="C139" s="98" t="s">
        <v>746</v>
      </c>
      <c r="D139" s="98" t="s">
        <v>742</v>
      </c>
      <c r="E139" s="98" t="s">
        <v>371</v>
      </c>
      <c r="G139" s="98" t="s">
        <v>744</v>
      </c>
      <c r="H139" s="98" t="s">
        <v>106</v>
      </c>
      <c r="I139" s="99">
        <v>5500</v>
      </c>
      <c r="J139" s="99">
        <v>7271</v>
      </c>
      <c r="K139" s="99">
        <v>296.95600000000002</v>
      </c>
      <c r="L139" s="99">
        <v>1567.0542800000001</v>
      </c>
      <c r="M139" s="100">
        <v>0</v>
      </c>
      <c r="N139" s="100">
        <f t="shared" si="1"/>
        <v>1.0550945696261449E-2</v>
      </c>
      <c r="O139" s="100">
        <f>L139/'סכום נכסי הקרן'!$C$42</f>
        <v>3.8763267670738231E-3</v>
      </c>
    </row>
    <row r="140" spans="2:15" s="101" customFormat="1">
      <c r="B140" s="98" t="s">
        <v>747</v>
      </c>
      <c r="C140" s="98" t="s">
        <v>748</v>
      </c>
      <c r="D140" s="98" t="s">
        <v>742</v>
      </c>
      <c r="E140" s="98" t="s">
        <v>371</v>
      </c>
      <c r="F140" s="98" t="s">
        <v>749</v>
      </c>
      <c r="G140" s="98" t="s">
        <v>373</v>
      </c>
      <c r="H140" s="98" t="s">
        <v>106</v>
      </c>
      <c r="I140" s="99">
        <v>1500</v>
      </c>
      <c r="J140" s="99">
        <v>4326</v>
      </c>
      <c r="K140" s="99">
        <v>0</v>
      </c>
      <c r="L140" s="99">
        <v>206.09064000000001</v>
      </c>
      <c r="M140" s="100">
        <v>0</v>
      </c>
      <c r="N140" s="100">
        <f t="shared" ref="N140:N167" si="2">L140/$L$11</f>
        <v>1.3876042322846453E-3</v>
      </c>
      <c r="O140" s="100">
        <f>L140/'סכום נכסי הקרן'!$C$42</f>
        <v>5.0979386896245552E-4</v>
      </c>
    </row>
    <row r="141" spans="2:15" s="101" customFormat="1">
      <c r="B141" s="98" t="s">
        <v>750</v>
      </c>
      <c r="C141" s="98" t="s">
        <v>751</v>
      </c>
      <c r="D141" s="98" t="s">
        <v>742</v>
      </c>
      <c r="E141" s="98" t="s">
        <v>371</v>
      </c>
      <c r="F141" s="98" t="s">
        <v>752</v>
      </c>
      <c r="G141" s="98" t="s">
        <v>373</v>
      </c>
      <c r="H141" s="98" t="s">
        <v>106</v>
      </c>
      <c r="I141" s="99">
        <v>39000</v>
      </c>
      <c r="J141" s="99">
        <v>106</v>
      </c>
      <c r="K141" s="99">
        <v>0</v>
      </c>
      <c r="L141" s="99">
        <v>131.29584</v>
      </c>
      <c r="M141" s="100">
        <v>8.0000000000000004E-4</v>
      </c>
      <c r="N141" s="100">
        <f t="shared" si="2"/>
        <v>8.8401231256969072E-4</v>
      </c>
      <c r="O141" s="100">
        <f>L141/'סכום נכסי הקרן'!$C$42</f>
        <v>3.2477852585772711E-4</v>
      </c>
    </row>
    <row r="142" spans="2:15" s="101" customFormat="1">
      <c r="B142" s="98" t="s">
        <v>753</v>
      </c>
      <c r="C142" s="98" t="s">
        <v>754</v>
      </c>
      <c r="D142" s="98" t="s">
        <v>742</v>
      </c>
      <c r="E142" s="98" t="s">
        <v>371</v>
      </c>
      <c r="F142" s="98" t="s">
        <v>755</v>
      </c>
      <c r="G142" s="98" t="s">
        <v>756</v>
      </c>
      <c r="H142" s="98" t="s">
        <v>106</v>
      </c>
      <c r="I142" s="99">
        <v>400</v>
      </c>
      <c r="J142" s="99">
        <v>62251</v>
      </c>
      <c r="K142" s="99">
        <v>0</v>
      </c>
      <c r="L142" s="99">
        <v>790.83670400000005</v>
      </c>
      <c r="M142" s="100">
        <v>0</v>
      </c>
      <c r="N142" s="100">
        <f t="shared" si="2"/>
        <v>5.3246879990107229E-3</v>
      </c>
      <c r="O142" s="100">
        <f>L142/'סכום נכסי הקרן'!$C$42</f>
        <v>1.9562446069830062E-3</v>
      </c>
    </row>
    <row r="143" spans="2:15" s="101" customFormat="1">
      <c r="B143" s="98" t="s">
        <v>757</v>
      </c>
      <c r="C143" s="98" t="s">
        <v>758</v>
      </c>
      <c r="D143" s="98" t="s">
        <v>725</v>
      </c>
      <c r="E143" s="98" t="s">
        <v>371</v>
      </c>
      <c r="F143" s="98" t="s">
        <v>759</v>
      </c>
      <c r="G143" s="98" t="s">
        <v>756</v>
      </c>
      <c r="H143" s="98" t="s">
        <v>106</v>
      </c>
      <c r="I143" s="99">
        <v>15000</v>
      </c>
      <c r="J143" s="99">
        <v>1295</v>
      </c>
      <c r="K143" s="99">
        <v>0</v>
      </c>
      <c r="L143" s="99">
        <v>616.93799999999999</v>
      </c>
      <c r="M143" s="100">
        <v>2.0000000000000001E-4</v>
      </c>
      <c r="N143" s="100">
        <f t="shared" si="2"/>
        <v>4.1538314396870448E-3</v>
      </c>
      <c r="O143" s="100">
        <f>L143/'סכום נכסי הקרן'!$C$42</f>
        <v>1.5260819701950529E-3</v>
      </c>
    </row>
    <row r="144" spans="2:15" s="101" customFormat="1">
      <c r="B144" s="98" t="s">
        <v>760</v>
      </c>
      <c r="C144" s="98" t="s">
        <v>761</v>
      </c>
      <c r="D144" s="98" t="s">
        <v>123</v>
      </c>
      <c r="E144" s="98" t="s">
        <v>371</v>
      </c>
      <c r="F144" s="98" t="s">
        <v>762</v>
      </c>
      <c r="G144" s="98" t="s">
        <v>763</v>
      </c>
      <c r="H144" s="98" t="s">
        <v>106</v>
      </c>
      <c r="I144" s="99">
        <v>445</v>
      </c>
      <c r="J144" s="99">
        <v>630</v>
      </c>
      <c r="K144" s="99">
        <v>0</v>
      </c>
      <c r="L144" s="99">
        <v>8.9039160000000006</v>
      </c>
      <c r="M144" s="100">
        <v>1E-4</v>
      </c>
      <c r="N144" s="100">
        <f t="shared" si="2"/>
        <v>5.994989158899681E-5</v>
      </c>
      <c r="O144" s="100">
        <f>L144/'סכום נכסי הקרן'!$C$42</f>
        <v>2.2025074921193469E-5</v>
      </c>
    </row>
    <row r="145" spans="2:15" s="101" customFormat="1">
      <c r="B145" s="98" t="s">
        <v>764</v>
      </c>
      <c r="C145" s="98" t="s">
        <v>765</v>
      </c>
      <c r="D145" s="98" t="s">
        <v>742</v>
      </c>
      <c r="E145" s="98" t="s">
        <v>371</v>
      </c>
      <c r="F145" s="98" t="s">
        <v>766</v>
      </c>
      <c r="G145" s="98" t="s">
        <v>763</v>
      </c>
      <c r="H145" s="98" t="s">
        <v>106</v>
      </c>
      <c r="I145" s="99">
        <v>780</v>
      </c>
      <c r="J145" s="99">
        <v>32237</v>
      </c>
      <c r="K145" s="99">
        <v>0</v>
      </c>
      <c r="L145" s="99">
        <v>798.60075359999996</v>
      </c>
      <c r="M145" s="100">
        <v>0</v>
      </c>
      <c r="N145" s="100">
        <f t="shared" si="2"/>
        <v>5.3769631925111548E-3</v>
      </c>
      <c r="O145" s="100">
        <f>L145/'סכום נכסי הקרן'!$C$42</f>
        <v>1.9754500637878393E-3</v>
      </c>
    </row>
    <row r="146" spans="2:15" s="101" customFormat="1">
      <c r="B146" s="98" t="s">
        <v>767</v>
      </c>
      <c r="C146" s="98" t="s">
        <v>768</v>
      </c>
      <c r="D146" s="98" t="s">
        <v>725</v>
      </c>
      <c r="E146" s="98" t="s">
        <v>371</v>
      </c>
      <c r="F146" s="98" t="s">
        <v>769</v>
      </c>
      <c r="G146" s="98" t="s">
        <v>763</v>
      </c>
      <c r="H146" s="98" t="s">
        <v>106</v>
      </c>
      <c r="I146" s="99">
        <v>200</v>
      </c>
      <c r="J146" s="99">
        <v>881</v>
      </c>
      <c r="K146" s="99">
        <v>0</v>
      </c>
      <c r="L146" s="99">
        <v>5.5961119999999998</v>
      </c>
      <c r="M146" s="100">
        <v>0</v>
      </c>
      <c r="N146" s="100">
        <f t="shared" si="2"/>
        <v>3.7678512209670898E-5</v>
      </c>
      <c r="O146" s="100">
        <f>L146/'סכום נכסי הקרן'!$C$42</f>
        <v>1.3842761552039553E-5</v>
      </c>
    </row>
    <row r="147" spans="2:15" s="101" customFormat="1">
      <c r="B147" s="102" t="s">
        <v>270</v>
      </c>
      <c r="C147" s="105"/>
      <c r="D147" s="105"/>
      <c r="I147" s="103">
        <f>SUM(I148:I167)</f>
        <v>259477</v>
      </c>
      <c r="K147" s="103">
        <v>2.7424900000000001</v>
      </c>
      <c r="L147" s="103">
        <f>SUM(L148:L167)</f>
        <v>13590.734056409998</v>
      </c>
      <c r="N147" s="104">
        <f t="shared" si="2"/>
        <v>9.1506145531546582E-2</v>
      </c>
      <c r="O147" s="104">
        <f>L147/'סכום נכסי הקרן'!$C$42</f>
        <v>3.3618571404587128E-2</v>
      </c>
    </row>
    <row r="148" spans="2:15" s="101" customFormat="1">
      <c r="B148" s="98" t="s">
        <v>770</v>
      </c>
      <c r="C148" s="98" t="s">
        <v>771</v>
      </c>
      <c r="D148" s="98" t="s">
        <v>725</v>
      </c>
      <c r="E148" s="98" t="s">
        <v>371</v>
      </c>
      <c r="F148" s="98" t="s">
        <v>772</v>
      </c>
      <c r="G148" s="98" t="s">
        <v>773</v>
      </c>
      <c r="H148" s="98" t="s">
        <v>106</v>
      </c>
      <c r="I148" s="99">
        <v>500</v>
      </c>
      <c r="J148" s="99">
        <v>42285</v>
      </c>
      <c r="K148" s="99">
        <v>0</v>
      </c>
      <c r="L148" s="99">
        <v>671.48580000000004</v>
      </c>
      <c r="M148" s="100">
        <v>0</v>
      </c>
      <c r="N148" s="100">
        <f t="shared" si="2"/>
        <v>4.5211007059759766E-3</v>
      </c>
      <c r="O148" s="100">
        <f>L148/'סכום נכסי הקרן'!$C$42</f>
        <v>1.6610135420771638E-3</v>
      </c>
    </row>
    <row r="149" spans="2:15" s="101" customFormat="1">
      <c r="B149" s="98" t="s">
        <v>774</v>
      </c>
      <c r="C149" s="98" t="s">
        <v>775</v>
      </c>
      <c r="D149" s="98" t="s">
        <v>725</v>
      </c>
      <c r="E149" s="98" t="s">
        <v>371</v>
      </c>
      <c r="G149" s="98" t="s">
        <v>776</v>
      </c>
      <c r="H149" s="98" t="s">
        <v>106</v>
      </c>
      <c r="I149" s="99">
        <v>3500</v>
      </c>
      <c r="J149" s="99">
        <v>3037</v>
      </c>
      <c r="K149" s="99">
        <v>0</v>
      </c>
      <c r="L149" s="99">
        <v>337.59291999999999</v>
      </c>
      <c r="M149" s="100">
        <v>0</v>
      </c>
      <c r="N149" s="100">
        <f t="shared" si="2"/>
        <v>2.2730065013206405E-3</v>
      </c>
      <c r="O149" s="100">
        <f>L149/'סכום נכסי הקרן'!$C$42</f>
        <v>8.3508305287970737E-4</v>
      </c>
    </row>
    <row r="150" spans="2:15" s="101" customFormat="1">
      <c r="B150" s="98" t="s">
        <v>777</v>
      </c>
      <c r="C150" s="98" t="s">
        <v>778</v>
      </c>
      <c r="D150" s="98" t="s">
        <v>123</v>
      </c>
      <c r="E150" s="98" t="s">
        <v>371</v>
      </c>
      <c r="F150" s="98" t="s">
        <v>779</v>
      </c>
      <c r="G150" s="98" t="s">
        <v>776</v>
      </c>
      <c r="H150" s="98" t="s">
        <v>110</v>
      </c>
      <c r="I150" s="99">
        <v>6750</v>
      </c>
      <c r="J150" s="99">
        <v>3862</v>
      </c>
      <c r="K150" s="99">
        <v>0</v>
      </c>
      <c r="L150" s="99">
        <v>918.549666</v>
      </c>
      <c r="M150" s="100">
        <v>1E-4</v>
      </c>
      <c r="N150" s="100">
        <f t="shared" si="2"/>
        <v>6.1845768643604936E-3</v>
      </c>
      <c r="O150" s="100">
        <f>L150/'סכום נכסי הקרן'!$C$42</f>
        <v>2.2721603856648283E-3</v>
      </c>
    </row>
    <row r="151" spans="2:15" s="101" customFormat="1">
      <c r="B151" s="98" t="s">
        <v>780</v>
      </c>
      <c r="C151" s="98" t="s">
        <v>781</v>
      </c>
      <c r="D151" s="98" t="s">
        <v>123</v>
      </c>
      <c r="E151" s="98" t="s">
        <v>371</v>
      </c>
      <c r="F151" s="98" t="s">
        <v>782</v>
      </c>
      <c r="G151" s="98" t="s">
        <v>776</v>
      </c>
      <c r="H151" s="98" t="s">
        <v>201</v>
      </c>
      <c r="I151" s="99">
        <v>900</v>
      </c>
      <c r="J151" s="99">
        <v>84920</v>
      </c>
      <c r="K151" s="99">
        <v>0</v>
      </c>
      <c r="L151" s="99">
        <v>362.03943600000002</v>
      </c>
      <c r="M151" s="100">
        <v>0</v>
      </c>
      <c r="N151" s="100">
        <f t="shared" si="2"/>
        <v>2.4376044135121615E-3</v>
      </c>
      <c r="O151" s="100">
        <f>L151/'סכום נכסי הקרן'!$C$42</f>
        <v>8.9555491115668961E-4</v>
      </c>
    </row>
    <row r="152" spans="2:15" s="101" customFormat="1">
      <c r="B152" s="98" t="s">
        <v>783</v>
      </c>
      <c r="C152" s="98" t="s">
        <v>784</v>
      </c>
      <c r="D152" s="98" t="s">
        <v>123</v>
      </c>
      <c r="E152" s="98" t="s">
        <v>371</v>
      </c>
      <c r="F152" s="98" t="s">
        <v>785</v>
      </c>
      <c r="G152" s="98" t="s">
        <v>776</v>
      </c>
      <c r="H152" s="98" t="s">
        <v>110</v>
      </c>
      <c r="I152" s="99">
        <v>6000</v>
      </c>
      <c r="J152" s="99">
        <v>3934</v>
      </c>
      <c r="K152" s="99">
        <v>0</v>
      </c>
      <c r="L152" s="99">
        <v>831.71054400000003</v>
      </c>
      <c r="M152" s="100">
        <v>0</v>
      </c>
      <c r="N152" s="100">
        <f t="shared" si="2"/>
        <v>5.5998907611241574E-3</v>
      </c>
      <c r="O152" s="100">
        <f>L152/'סכום נכסי הקרן'!$C$42</f>
        <v>2.0573517365108313E-3</v>
      </c>
    </row>
    <row r="153" spans="2:15" s="101" customFormat="1">
      <c r="B153" s="98" t="s">
        <v>786</v>
      </c>
      <c r="C153" s="98" t="s">
        <v>784</v>
      </c>
      <c r="D153" s="98" t="s">
        <v>123</v>
      </c>
      <c r="E153" s="98" t="s">
        <v>371</v>
      </c>
      <c r="F153" s="98" t="s">
        <v>785</v>
      </c>
      <c r="G153" s="98" t="s">
        <v>776</v>
      </c>
      <c r="H153" s="98" t="s">
        <v>110</v>
      </c>
      <c r="I153" s="99">
        <v>6000</v>
      </c>
      <c r="J153" s="99">
        <v>3953</v>
      </c>
      <c r="K153" s="99">
        <v>0</v>
      </c>
      <c r="L153" s="99">
        <v>835.72744799999998</v>
      </c>
      <c r="M153" s="100">
        <v>0</v>
      </c>
      <c r="N153" s="100">
        <f t="shared" si="2"/>
        <v>5.6269364968794594E-3</v>
      </c>
      <c r="O153" s="100">
        <f>L153/'סכום נכסי הקרן'!$C$42</f>
        <v>2.0672881073785757E-3</v>
      </c>
    </row>
    <row r="154" spans="2:15" s="101" customFormat="1">
      <c r="B154" s="98" t="s">
        <v>787</v>
      </c>
      <c r="C154" s="98" t="s">
        <v>788</v>
      </c>
      <c r="D154" s="98" t="s">
        <v>725</v>
      </c>
      <c r="E154" s="98" t="s">
        <v>371</v>
      </c>
      <c r="F154" s="98" t="s">
        <v>789</v>
      </c>
      <c r="G154" s="98" t="s">
        <v>739</v>
      </c>
      <c r="H154" s="98" t="s">
        <v>106</v>
      </c>
      <c r="I154" s="99">
        <v>60210</v>
      </c>
      <c r="J154" s="99">
        <v>584</v>
      </c>
      <c r="K154" s="99">
        <v>0</v>
      </c>
      <c r="L154" s="99">
        <v>1116.7654464</v>
      </c>
      <c r="M154" s="100">
        <v>2.8E-3</v>
      </c>
      <c r="N154" s="100">
        <f t="shared" si="2"/>
        <v>7.5191598215905925E-3</v>
      </c>
      <c r="O154" s="100">
        <f>L154/'סכום נכסי הקרן'!$C$42</f>
        <v>2.7624746938717825E-3</v>
      </c>
    </row>
    <row r="155" spans="2:15" s="101" customFormat="1">
      <c r="B155" s="98" t="s">
        <v>790</v>
      </c>
      <c r="C155" s="98" t="s">
        <v>791</v>
      </c>
      <c r="D155" s="98" t="s">
        <v>742</v>
      </c>
      <c r="E155" s="98" t="s">
        <v>371</v>
      </c>
      <c r="F155" s="98" t="s">
        <v>792</v>
      </c>
      <c r="G155" s="98" t="s">
        <v>373</v>
      </c>
      <c r="H155" s="98" t="s">
        <v>106</v>
      </c>
      <c r="I155" s="99">
        <v>900</v>
      </c>
      <c r="J155" s="99">
        <v>16211</v>
      </c>
      <c r="K155" s="99">
        <v>0</v>
      </c>
      <c r="L155" s="99">
        <v>463.375224</v>
      </c>
      <c r="M155" s="100">
        <v>0</v>
      </c>
      <c r="N155" s="100">
        <f t="shared" si="2"/>
        <v>3.1198962842671823E-3</v>
      </c>
      <c r="O155" s="100">
        <f>L155/'סכום נכסי הקרן'!$C$42</f>
        <v>1.1462230804092047E-3</v>
      </c>
    </row>
    <row r="156" spans="2:15" s="101" customFormat="1">
      <c r="B156" s="98" t="s">
        <v>793</v>
      </c>
      <c r="C156" s="98" t="s">
        <v>794</v>
      </c>
      <c r="D156" s="98" t="s">
        <v>742</v>
      </c>
      <c r="E156" s="98" t="s">
        <v>371</v>
      </c>
      <c r="F156" s="98" t="s">
        <v>795</v>
      </c>
      <c r="G156" s="98" t="s">
        <v>373</v>
      </c>
      <c r="H156" s="98" t="s">
        <v>106</v>
      </c>
      <c r="I156" s="99">
        <v>2500</v>
      </c>
      <c r="J156" s="99">
        <v>4356</v>
      </c>
      <c r="K156" s="99">
        <v>0</v>
      </c>
      <c r="L156" s="99">
        <v>345.8664</v>
      </c>
      <c r="M156" s="100">
        <v>0</v>
      </c>
      <c r="N156" s="100">
        <f t="shared" si="2"/>
        <v>2.3287116797009997E-3</v>
      </c>
      <c r="O156" s="100">
        <f>L156/'סכום נכסי הקרן'!$C$42</f>
        <v>8.5554865664989063E-4</v>
      </c>
    </row>
    <row r="157" spans="2:15" s="101" customFormat="1">
      <c r="B157" s="98" t="s">
        <v>796</v>
      </c>
      <c r="C157" s="98" t="s">
        <v>797</v>
      </c>
      <c r="D157" s="98" t="s">
        <v>742</v>
      </c>
      <c r="E157" s="98" t="s">
        <v>371</v>
      </c>
      <c r="F157" s="98" t="s">
        <v>798</v>
      </c>
      <c r="G157" s="98" t="s">
        <v>373</v>
      </c>
      <c r="H157" s="98" t="s">
        <v>106</v>
      </c>
      <c r="I157" s="99">
        <v>11300</v>
      </c>
      <c r="J157" s="99">
        <v>5177</v>
      </c>
      <c r="K157" s="99">
        <v>0</v>
      </c>
      <c r="L157" s="99">
        <v>1857.963176</v>
      </c>
      <c r="M157" s="100">
        <v>0</v>
      </c>
      <c r="N157" s="100">
        <f t="shared" si="2"/>
        <v>1.2509629580686542E-2</v>
      </c>
      <c r="O157" s="100">
        <f>L157/'סכום נכסי הקרן'!$C$42</f>
        <v>4.595930392000392E-3</v>
      </c>
    </row>
    <row r="158" spans="2:15" s="101" customFormat="1">
      <c r="B158" s="98" t="s">
        <v>799</v>
      </c>
      <c r="C158" s="98" t="s">
        <v>800</v>
      </c>
      <c r="D158" s="98" t="s">
        <v>725</v>
      </c>
      <c r="E158" s="98" t="s">
        <v>371</v>
      </c>
      <c r="F158" s="98" t="s">
        <v>801</v>
      </c>
      <c r="G158" s="98" t="s">
        <v>373</v>
      </c>
      <c r="H158" s="98" t="s">
        <v>106</v>
      </c>
      <c r="I158" s="99">
        <v>4900</v>
      </c>
      <c r="J158" s="99">
        <v>5134</v>
      </c>
      <c r="K158" s="99">
        <v>0</v>
      </c>
      <c r="L158" s="99">
        <v>798.97361599999999</v>
      </c>
      <c r="M158" s="100">
        <v>0</v>
      </c>
      <c r="N158" s="100">
        <f t="shared" si="2"/>
        <v>5.3794736677287569E-3</v>
      </c>
      <c r="O158" s="100">
        <f>L158/'סכום נכסי הקרן'!$C$42</f>
        <v>1.9763723908061193E-3</v>
      </c>
    </row>
    <row r="159" spans="2:15" s="101" customFormat="1">
      <c r="B159" s="98" t="s">
        <v>802</v>
      </c>
      <c r="C159" s="98" t="s">
        <v>803</v>
      </c>
      <c r="D159" s="98" t="s">
        <v>742</v>
      </c>
      <c r="E159" s="98" t="s">
        <v>371</v>
      </c>
      <c r="F159" s="98" t="s">
        <v>804</v>
      </c>
      <c r="G159" s="98" t="s">
        <v>373</v>
      </c>
      <c r="H159" s="98" t="s">
        <v>106</v>
      </c>
      <c r="I159" s="99">
        <v>6500</v>
      </c>
      <c r="J159" s="99">
        <v>1432</v>
      </c>
      <c r="K159" s="99">
        <v>0</v>
      </c>
      <c r="L159" s="99">
        <v>295.62207999999998</v>
      </c>
      <c r="M159" s="100">
        <v>0</v>
      </c>
      <c r="N159" s="100">
        <f t="shared" si="2"/>
        <v>1.9904176597481085E-3</v>
      </c>
      <c r="O159" s="100">
        <f>L159/'סכום נכסי הקרן'!$C$42</f>
        <v>7.3126234123941064E-4</v>
      </c>
    </row>
    <row r="160" spans="2:15" s="101" customFormat="1">
      <c r="B160" s="98" t="s">
        <v>805</v>
      </c>
      <c r="C160" s="98" t="s">
        <v>806</v>
      </c>
      <c r="D160" s="98" t="s">
        <v>807</v>
      </c>
      <c r="E160" s="98" t="s">
        <v>371</v>
      </c>
      <c r="F160" s="98" t="s">
        <v>808</v>
      </c>
      <c r="G160" s="98" t="s">
        <v>809</v>
      </c>
      <c r="H160" s="98" t="s">
        <v>110</v>
      </c>
      <c r="I160" s="99">
        <v>69400</v>
      </c>
      <c r="J160" s="99">
        <v>519.4</v>
      </c>
      <c r="K160" s="99">
        <v>0</v>
      </c>
      <c r="L160" s="99">
        <v>1270.12954096</v>
      </c>
      <c r="M160" s="100">
        <v>0</v>
      </c>
      <c r="N160" s="100">
        <f t="shared" si="2"/>
        <v>8.5517572587762818E-3</v>
      </c>
      <c r="O160" s="100">
        <f>L160/'סכום נכסי הקרן'!$C$42</f>
        <v>3.1418421174756214E-3</v>
      </c>
    </row>
    <row r="161" spans="2:15" s="101" customFormat="1">
      <c r="B161" s="98" t="s">
        <v>810</v>
      </c>
      <c r="C161" s="98" t="s">
        <v>811</v>
      </c>
      <c r="D161" s="98" t="s">
        <v>812</v>
      </c>
      <c r="E161" s="98" t="s">
        <v>371</v>
      </c>
      <c r="F161" s="98" t="s">
        <v>813</v>
      </c>
      <c r="G161" s="98" t="s">
        <v>809</v>
      </c>
      <c r="H161" s="98" t="s">
        <v>113</v>
      </c>
      <c r="I161" s="99">
        <v>3343</v>
      </c>
      <c r="J161" s="99">
        <v>1450</v>
      </c>
      <c r="K161" s="99">
        <v>0</v>
      </c>
      <c r="L161" s="99">
        <v>202.05209005</v>
      </c>
      <c r="M161" s="100">
        <v>1E-4</v>
      </c>
      <c r="N161" s="100">
        <f t="shared" si="2"/>
        <v>1.3604127547730369E-3</v>
      </c>
      <c r="O161" s="100">
        <f>L161/'סכום נכסי הקרן'!$C$42</f>
        <v>4.9980395382604457E-4</v>
      </c>
    </row>
    <row r="162" spans="2:15" s="101" customFormat="1">
      <c r="B162" s="98" t="s">
        <v>814</v>
      </c>
      <c r="C162" s="98" t="s">
        <v>815</v>
      </c>
      <c r="D162" s="98" t="s">
        <v>123</v>
      </c>
      <c r="E162" s="98" t="s">
        <v>371</v>
      </c>
      <c r="F162" s="98" t="s">
        <v>816</v>
      </c>
      <c r="G162" s="98" t="s">
        <v>809</v>
      </c>
      <c r="H162" s="98" t="s">
        <v>106</v>
      </c>
      <c r="I162" s="99">
        <v>41559</v>
      </c>
      <c r="J162" s="99">
        <v>75.5</v>
      </c>
      <c r="K162" s="99">
        <v>0</v>
      </c>
      <c r="L162" s="99">
        <f>99653.49/1000</f>
        <v>99.653490000000005</v>
      </c>
      <c r="M162" s="100">
        <v>1E-4</v>
      </c>
      <c r="N162" s="100">
        <f t="shared" si="2"/>
        <v>6.7096499135494737E-4</v>
      </c>
      <c r="O162" s="100">
        <f>L162/'סכום נכסי הקרן'!$C$42</f>
        <v>2.4650677111154285E-4</v>
      </c>
    </row>
    <row r="163" spans="2:15" s="101" customFormat="1">
      <c r="B163" s="98" t="s">
        <v>817</v>
      </c>
      <c r="C163" s="98" t="s">
        <v>818</v>
      </c>
      <c r="D163" s="98" t="s">
        <v>123</v>
      </c>
      <c r="E163" s="98" t="s">
        <v>371</v>
      </c>
      <c r="F163" s="98" t="s">
        <v>819</v>
      </c>
      <c r="G163" s="98" t="s">
        <v>820</v>
      </c>
      <c r="H163" s="98" t="s">
        <v>110</v>
      </c>
      <c r="I163" s="99">
        <v>1415</v>
      </c>
      <c r="J163" s="99">
        <v>17110</v>
      </c>
      <c r="K163" s="99">
        <v>0</v>
      </c>
      <c r="L163" s="99">
        <v>853.08646339999996</v>
      </c>
      <c r="M163" s="100">
        <v>0</v>
      </c>
      <c r="N163" s="100">
        <f t="shared" si="2"/>
        <v>5.7438144067027009E-3</v>
      </c>
      <c r="O163" s="100">
        <f>L163/'סכום נכסי הקרן'!$C$42</f>
        <v>2.110228046922384E-3</v>
      </c>
    </row>
    <row r="164" spans="2:15" s="101" customFormat="1">
      <c r="B164" s="98" t="s">
        <v>821</v>
      </c>
      <c r="C164" s="98" t="s">
        <v>822</v>
      </c>
      <c r="D164" s="98" t="s">
        <v>742</v>
      </c>
      <c r="E164" s="98" t="s">
        <v>371</v>
      </c>
      <c r="F164" s="98" t="s">
        <v>823</v>
      </c>
      <c r="G164" s="98" t="s">
        <v>820</v>
      </c>
      <c r="H164" s="98" t="s">
        <v>106</v>
      </c>
      <c r="I164" s="99">
        <v>2800</v>
      </c>
      <c r="J164" s="99">
        <v>10426</v>
      </c>
      <c r="K164" s="99">
        <v>2.7424900000000001</v>
      </c>
      <c r="L164" s="99">
        <v>929.90581799999995</v>
      </c>
      <c r="M164" s="100">
        <v>0</v>
      </c>
      <c r="N164" s="100">
        <f t="shared" si="2"/>
        <v>6.2610376127849128E-3</v>
      </c>
      <c r="O164" s="100">
        <f>L164/'סכום נכסי הקרן'!$C$42</f>
        <v>2.3002514074822464E-3</v>
      </c>
    </row>
    <row r="165" spans="2:15" s="101" customFormat="1">
      <c r="B165" s="98" t="s">
        <v>824</v>
      </c>
      <c r="C165" s="98" t="s">
        <v>825</v>
      </c>
      <c r="D165" s="98" t="s">
        <v>725</v>
      </c>
      <c r="E165" s="98" t="s">
        <v>123</v>
      </c>
      <c r="F165" s="98" t="s">
        <v>826</v>
      </c>
      <c r="G165" s="98" t="s">
        <v>756</v>
      </c>
      <c r="H165" s="98" t="s">
        <v>106</v>
      </c>
      <c r="I165" s="99">
        <v>12000</v>
      </c>
      <c r="J165" s="99">
        <v>1626</v>
      </c>
      <c r="K165" s="99">
        <v>0</v>
      </c>
      <c r="L165" s="99">
        <v>619.70111999999995</v>
      </c>
      <c r="M165" s="100">
        <v>1E-4</v>
      </c>
      <c r="N165" s="100">
        <f t="shared" si="2"/>
        <v>4.1724354723898897E-3</v>
      </c>
      <c r="O165" s="100">
        <f>L165/'סכום נכסי הקרן'!$C$42</f>
        <v>1.5329169319148453E-3</v>
      </c>
    </row>
    <row r="166" spans="2:15" s="101" customFormat="1">
      <c r="B166" s="98" t="s">
        <v>827</v>
      </c>
      <c r="C166" s="98" t="s">
        <v>828</v>
      </c>
      <c r="D166" s="98" t="s">
        <v>123</v>
      </c>
      <c r="E166" s="98" t="s">
        <v>371</v>
      </c>
      <c r="F166" s="98" t="s">
        <v>829</v>
      </c>
      <c r="G166" s="98" t="s">
        <v>763</v>
      </c>
      <c r="H166" s="98" t="s">
        <v>110</v>
      </c>
      <c r="I166" s="99">
        <v>2000</v>
      </c>
      <c r="J166" s="99">
        <v>5918</v>
      </c>
      <c r="K166" s="99">
        <v>0</v>
      </c>
      <c r="L166" s="99">
        <v>417.05329599999999</v>
      </c>
      <c r="M166" s="100">
        <v>0</v>
      </c>
      <c r="N166" s="100">
        <f t="shared" si="2"/>
        <v>2.8080116526294492E-3</v>
      </c>
      <c r="O166" s="100">
        <f>L166/'סכום נכסי הקרן'!$C$42</f>
        <v>1.0316393472861464E-3</v>
      </c>
    </row>
    <row r="167" spans="2:15" s="101" customFormat="1">
      <c r="B167" s="98" t="s">
        <v>830</v>
      </c>
      <c r="C167" s="98" t="s">
        <v>831</v>
      </c>
      <c r="D167" s="98" t="s">
        <v>123</v>
      </c>
      <c r="E167" s="98" t="s">
        <v>371</v>
      </c>
      <c r="F167" s="98" t="s">
        <v>832</v>
      </c>
      <c r="G167" s="98" t="s">
        <v>833</v>
      </c>
      <c r="H167" s="98" t="s">
        <v>110</v>
      </c>
      <c r="I167" s="99">
        <v>17000</v>
      </c>
      <c r="J167" s="99">
        <v>606.79999999999995</v>
      </c>
      <c r="K167" s="99">
        <v>0</v>
      </c>
      <c r="L167" s="99">
        <v>363.48048160000002</v>
      </c>
      <c r="M167" s="100">
        <v>0</v>
      </c>
      <c r="N167" s="100">
        <f t="shared" si="2"/>
        <v>2.4473069452403133E-3</v>
      </c>
      <c r="O167" s="100">
        <f>L167/'סכום נכסי הקרן'!$C$42</f>
        <v>8.9911953792370502E-4</v>
      </c>
    </row>
    <row r="168" spans="2:15">
      <c r="B168" t="s">
        <v>234</v>
      </c>
      <c r="E168" s="16"/>
      <c r="F168" s="16"/>
      <c r="G168" s="16"/>
    </row>
    <row r="169" spans="2:15">
      <c r="B169" t="s">
        <v>263</v>
      </c>
      <c r="E169" s="16"/>
      <c r="F169" s="16"/>
      <c r="G169" s="16"/>
    </row>
    <row r="170" spans="2:15">
      <c r="B170" t="s">
        <v>264</v>
      </c>
      <c r="E170" s="16"/>
      <c r="F170" s="16"/>
      <c r="G170" s="16"/>
    </row>
    <row r="171" spans="2:15">
      <c r="B171" t="s">
        <v>265</v>
      </c>
      <c r="E171" s="16"/>
      <c r="F171" s="16"/>
      <c r="G171" s="16"/>
    </row>
    <row r="172" spans="2:15">
      <c r="B172" t="s">
        <v>266</v>
      </c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topLeftCell="A1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26751.61</v>
      </c>
      <c r="I11" s="7"/>
      <c r="J11" s="75">
        <v>0</v>
      </c>
      <c r="K11" s="75">
        <v>1097.7234246112</v>
      </c>
      <c r="L11" s="7"/>
      <c r="M11" s="76">
        <v>1</v>
      </c>
      <c r="N11" s="76">
        <v>2.7000000000000001E-3</v>
      </c>
      <c r="O11" s="35"/>
      <c r="BH11" s="16"/>
      <c r="BI11" s="19"/>
      <c r="BK11" s="16"/>
    </row>
    <row r="12" spans="2:63">
      <c r="B12" s="79" t="s">
        <v>203</v>
      </c>
      <c r="D12" s="16"/>
      <c r="E12" s="16"/>
      <c r="F12" s="16"/>
      <c r="G12" s="16"/>
      <c r="H12" s="81">
        <v>0</v>
      </c>
      <c r="J12" s="81">
        <v>0</v>
      </c>
      <c r="K12" s="81">
        <v>0</v>
      </c>
      <c r="M12" s="80">
        <v>0</v>
      </c>
      <c r="N12" s="80">
        <v>0</v>
      </c>
    </row>
    <row r="13" spans="2:63">
      <c r="B13" s="79" t="s">
        <v>834</v>
      </c>
      <c r="D13" s="16"/>
      <c r="E13" s="1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835</v>
      </c>
      <c r="D15" s="16"/>
      <c r="E15" s="1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836</v>
      </c>
      <c r="D17" s="16"/>
      <c r="E17" s="1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837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368</v>
      </c>
      <c r="D21" s="16"/>
      <c r="E21" s="16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227</v>
      </c>
      <c r="C22" t="s">
        <v>227</v>
      </c>
      <c r="D22" s="16"/>
      <c r="E22" s="16"/>
      <c r="F22" t="s">
        <v>227</v>
      </c>
      <c r="G22" t="s">
        <v>227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838</v>
      </c>
      <c r="D23" s="16"/>
      <c r="E23" s="16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227</v>
      </c>
      <c r="C24" t="s">
        <v>227</v>
      </c>
      <c r="D24" s="16"/>
      <c r="E24" s="16"/>
      <c r="F24" t="s">
        <v>227</v>
      </c>
      <c r="G24" t="s">
        <v>227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232</v>
      </c>
      <c r="D25" s="16"/>
      <c r="E25" s="16"/>
      <c r="F25" s="16"/>
      <c r="G25" s="16"/>
      <c r="H25" s="81">
        <v>26751.61</v>
      </c>
      <c r="J25" s="81">
        <v>0</v>
      </c>
      <c r="K25" s="81">
        <v>1097.7234246112</v>
      </c>
      <c r="M25" s="80">
        <v>1</v>
      </c>
      <c r="N25" s="80">
        <v>2.7000000000000001E-3</v>
      </c>
    </row>
    <row r="26" spans="2:14">
      <c r="B26" s="79" t="s">
        <v>839</v>
      </c>
      <c r="D26" s="16"/>
      <c r="E26" s="16"/>
      <c r="F26" s="16"/>
      <c r="G26" s="16"/>
      <c r="H26" s="81">
        <v>26751.61</v>
      </c>
      <c r="J26" s="81">
        <v>0</v>
      </c>
      <c r="K26" s="81">
        <v>1097.7234246112</v>
      </c>
      <c r="M26" s="80">
        <v>1</v>
      </c>
      <c r="N26" s="80">
        <v>2.7000000000000001E-3</v>
      </c>
    </row>
    <row r="27" spans="2:14">
      <c r="B27" t="s">
        <v>840</v>
      </c>
      <c r="C27" t="s">
        <v>841</v>
      </c>
      <c r="D27" t="s">
        <v>842</v>
      </c>
      <c r="E27" t="s">
        <v>843</v>
      </c>
      <c r="F27" t="s">
        <v>844</v>
      </c>
      <c r="G27" t="s">
        <v>106</v>
      </c>
      <c r="H27" s="77">
        <v>26751.61</v>
      </c>
      <c r="I27" s="77">
        <v>1292</v>
      </c>
      <c r="J27" s="77">
        <v>0</v>
      </c>
      <c r="K27" s="77">
        <v>1097.7234246112</v>
      </c>
      <c r="L27" s="78">
        <v>0</v>
      </c>
      <c r="M27" s="78">
        <v>1</v>
      </c>
      <c r="N27" s="78">
        <v>2.7000000000000001E-3</v>
      </c>
    </row>
    <row r="28" spans="2:14">
      <c r="B28" s="79" t="s">
        <v>845</v>
      </c>
      <c r="D28" s="16"/>
      <c r="E28" s="16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227</v>
      </c>
      <c r="C29" t="s">
        <v>227</v>
      </c>
      <c r="D29" s="16"/>
      <c r="E29" s="16"/>
      <c r="F29" t="s">
        <v>227</v>
      </c>
      <c r="G29" t="s">
        <v>227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368</v>
      </c>
      <c r="D30" s="16"/>
      <c r="E30" s="1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227</v>
      </c>
      <c r="C31" t="s">
        <v>227</v>
      </c>
      <c r="D31" s="16"/>
      <c r="E31" s="16"/>
      <c r="F31" t="s">
        <v>227</v>
      </c>
      <c r="G31" t="s">
        <v>227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838</v>
      </c>
      <c r="D32" s="16"/>
      <c r="E32" s="1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227</v>
      </c>
      <c r="C33" t="s">
        <v>227</v>
      </c>
      <c r="D33" s="16"/>
      <c r="E33" s="16"/>
      <c r="F33" t="s">
        <v>227</v>
      </c>
      <c r="G33" t="s">
        <v>227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t="s">
        <v>234</v>
      </c>
      <c r="D34" s="16"/>
      <c r="E34" s="16"/>
      <c r="F34" s="16"/>
      <c r="G34" s="16"/>
    </row>
    <row r="35" spans="2:14">
      <c r="B35" t="s">
        <v>263</v>
      </c>
      <c r="D35" s="16"/>
      <c r="E35" s="16"/>
      <c r="F35" s="16"/>
      <c r="G35" s="16"/>
    </row>
    <row r="36" spans="2:14">
      <c r="B36" t="s">
        <v>264</v>
      </c>
      <c r="D36" s="16"/>
      <c r="E36" s="16"/>
      <c r="F36" s="16"/>
      <c r="G36" s="16"/>
    </row>
    <row r="37" spans="2:14">
      <c r="B37" t="s">
        <v>265</v>
      </c>
      <c r="D37" s="16"/>
      <c r="E37" s="16"/>
      <c r="F37" s="16"/>
      <c r="G37" s="16"/>
    </row>
    <row r="38" spans="2:14">
      <c r="B38" t="s">
        <v>266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topLeftCell="A19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5724.25</v>
      </c>
      <c r="K11" s="7"/>
      <c r="L11" s="75">
        <v>2840.6645165653999</v>
      </c>
      <c r="M11" s="7"/>
      <c r="N11" s="76">
        <v>1</v>
      </c>
      <c r="O11" s="76">
        <v>7.0000000000000001E-3</v>
      </c>
      <c r="P11" s="35"/>
      <c r="BG11" s="16"/>
      <c r="BH11" s="19"/>
      <c r="BI11" s="16"/>
      <c r="BM11" s="16"/>
    </row>
    <row r="12" spans="2:65">
      <c r="B12" s="79" t="s">
        <v>203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846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I14" t="s">
        <v>227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847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I16" t="s">
        <v>227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I18" t="s">
        <v>227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368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I20" t="s">
        <v>227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232</v>
      </c>
      <c r="C21" s="16"/>
      <c r="D21" s="16"/>
      <c r="E21" s="16"/>
      <c r="J21" s="81">
        <v>5724.25</v>
      </c>
      <c r="L21" s="81">
        <v>2840.6645165653999</v>
      </c>
      <c r="N21" s="80">
        <v>1</v>
      </c>
      <c r="O21" s="80">
        <v>7.0000000000000001E-3</v>
      </c>
    </row>
    <row r="22" spans="2:15">
      <c r="B22" s="79" t="s">
        <v>846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I23" t="s">
        <v>227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847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I25" t="s">
        <v>227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5724.25</v>
      </c>
      <c r="L26" s="81">
        <v>2840.6645165653999</v>
      </c>
      <c r="N26" s="80">
        <v>1</v>
      </c>
      <c r="O26" s="80">
        <v>7.0000000000000001E-3</v>
      </c>
    </row>
    <row r="27" spans="2:15">
      <c r="B27" t="s">
        <v>848</v>
      </c>
      <c r="C27" t="s">
        <v>849</v>
      </c>
      <c r="D27" t="s">
        <v>123</v>
      </c>
      <c r="E27" t="s">
        <v>850</v>
      </c>
      <c r="F27" t="s">
        <v>844</v>
      </c>
      <c r="G27" t="s">
        <v>227</v>
      </c>
      <c r="H27" t="s">
        <v>362</v>
      </c>
      <c r="I27" t="s">
        <v>106</v>
      </c>
      <c r="J27" s="77">
        <v>5724.25</v>
      </c>
      <c r="K27" s="77">
        <v>15625.03</v>
      </c>
      <c r="L27" s="77">
        <v>2840.6645165653999</v>
      </c>
      <c r="M27" s="78">
        <v>0</v>
      </c>
      <c r="N27" s="78">
        <v>1</v>
      </c>
      <c r="O27" s="78">
        <v>7.0000000000000001E-3</v>
      </c>
    </row>
    <row r="28" spans="2:15">
      <c r="B28" s="79" t="s">
        <v>368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227</v>
      </c>
      <c r="C29" t="s">
        <v>227</v>
      </c>
      <c r="D29" s="16"/>
      <c r="E29" s="16"/>
      <c r="F29" t="s">
        <v>227</v>
      </c>
      <c r="G29" t="s">
        <v>227</v>
      </c>
      <c r="I29" t="s">
        <v>227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234</v>
      </c>
      <c r="C30" s="16"/>
      <c r="D30" s="16"/>
      <c r="E30" s="16"/>
    </row>
    <row r="31" spans="2:15">
      <c r="B31" t="s">
        <v>263</v>
      </c>
      <c r="C31" s="16"/>
      <c r="D31" s="16"/>
      <c r="E31" s="16"/>
    </row>
    <row r="32" spans="2:15">
      <c r="B32" t="s">
        <v>264</v>
      </c>
      <c r="C32" s="16"/>
      <c r="D32" s="16"/>
      <c r="E32" s="16"/>
    </row>
    <row r="33" spans="2:5">
      <c r="B33" t="s">
        <v>265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topLeftCell="A19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1929810.48</v>
      </c>
      <c r="H11" s="7"/>
      <c r="I11" s="75">
        <v>2097.4713602000002</v>
      </c>
      <c r="J11" s="25"/>
      <c r="K11" s="76">
        <v>1</v>
      </c>
      <c r="L11" s="76">
        <v>5.1999999999999998E-3</v>
      </c>
      <c r="BC11" s="16"/>
      <c r="BD11" s="19"/>
      <c r="BE11" s="16"/>
      <c r="BG11" s="16"/>
    </row>
    <row r="12" spans="2:60">
      <c r="B12" s="79" t="s">
        <v>203</v>
      </c>
      <c r="D12" s="16"/>
      <c r="E12" s="16"/>
      <c r="G12" s="81">
        <v>1929810.48</v>
      </c>
      <c r="I12" s="81">
        <v>2097.4713602000002</v>
      </c>
      <c r="K12" s="80">
        <v>1</v>
      </c>
      <c r="L12" s="80">
        <v>5.1999999999999998E-3</v>
      </c>
    </row>
    <row r="13" spans="2:60">
      <c r="B13" s="79" t="s">
        <v>851</v>
      </c>
      <c r="D13" s="16"/>
      <c r="E13" s="16"/>
      <c r="G13" s="81">
        <v>1929810.48</v>
      </c>
      <c r="I13" s="81">
        <v>2097.4713602000002</v>
      </c>
      <c r="K13" s="80">
        <v>1</v>
      </c>
      <c r="L13" s="80">
        <v>5.1999999999999998E-3</v>
      </c>
    </row>
    <row r="14" spans="2:60">
      <c r="B14" t="s">
        <v>852</v>
      </c>
      <c r="C14" t="s">
        <v>853</v>
      </c>
      <c r="D14" t="s">
        <v>100</v>
      </c>
      <c r="E14" t="s">
        <v>356</v>
      </c>
      <c r="F14" t="s">
        <v>102</v>
      </c>
      <c r="G14" s="77">
        <v>4000</v>
      </c>
      <c r="H14" s="77">
        <v>1920</v>
      </c>
      <c r="I14" s="77">
        <v>76.8</v>
      </c>
      <c r="J14" s="78">
        <v>2E-3</v>
      </c>
      <c r="K14" s="78">
        <v>3.6600000000000001E-2</v>
      </c>
      <c r="L14" s="78">
        <v>2.0000000000000001E-4</v>
      </c>
    </row>
    <row r="15" spans="2:60">
      <c r="B15" t="s">
        <v>854</v>
      </c>
      <c r="C15" t="s">
        <v>855</v>
      </c>
      <c r="D15" t="s">
        <v>100</v>
      </c>
      <c r="E15" t="s">
        <v>586</v>
      </c>
      <c r="F15" t="s">
        <v>102</v>
      </c>
      <c r="G15" s="77">
        <v>21795</v>
      </c>
      <c r="H15" s="77">
        <v>22.9</v>
      </c>
      <c r="I15" s="77">
        <v>4.9910550000000002</v>
      </c>
      <c r="J15" s="78">
        <v>9.4999999999999998E-3</v>
      </c>
      <c r="K15" s="78">
        <v>2.3999999999999998E-3</v>
      </c>
      <c r="L15" s="78">
        <v>0</v>
      </c>
    </row>
    <row r="16" spans="2:60">
      <c r="B16" t="s">
        <v>856</v>
      </c>
      <c r="C16" t="s">
        <v>857</v>
      </c>
      <c r="D16" t="s">
        <v>100</v>
      </c>
      <c r="E16" t="s">
        <v>586</v>
      </c>
      <c r="F16" t="s">
        <v>102</v>
      </c>
      <c r="G16" s="77">
        <v>13518.4</v>
      </c>
      <c r="H16" s="77">
        <v>15.4</v>
      </c>
      <c r="I16" s="77">
        <v>2.0818336</v>
      </c>
      <c r="J16" s="78">
        <v>7.4999999999999997E-3</v>
      </c>
      <c r="K16" s="78">
        <v>1E-3</v>
      </c>
      <c r="L16" s="78">
        <v>0</v>
      </c>
    </row>
    <row r="17" spans="2:12">
      <c r="B17" t="s">
        <v>858</v>
      </c>
      <c r="C17" t="s">
        <v>859</v>
      </c>
      <c r="D17" t="s">
        <v>100</v>
      </c>
      <c r="E17" t="s">
        <v>586</v>
      </c>
      <c r="F17" t="s">
        <v>102</v>
      </c>
      <c r="G17" s="77">
        <v>535000</v>
      </c>
      <c r="H17" s="77">
        <v>27.1</v>
      </c>
      <c r="I17" s="77">
        <v>144.98500000000001</v>
      </c>
      <c r="J17" s="78">
        <v>3.0599999999999999E-2</v>
      </c>
      <c r="K17" s="78">
        <v>6.9099999999999995E-2</v>
      </c>
      <c r="L17" s="78">
        <v>4.0000000000000002E-4</v>
      </c>
    </row>
    <row r="18" spans="2:12">
      <c r="B18" t="s">
        <v>860</v>
      </c>
      <c r="C18" t="s">
        <v>861</v>
      </c>
      <c r="D18" t="s">
        <v>100</v>
      </c>
      <c r="E18" t="s">
        <v>586</v>
      </c>
      <c r="F18" t="s">
        <v>102</v>
      </c>
      <c r="G18" s="77">
        <v>683333.33</v>
      </c>
      <c r="H18" s="77">
        <v>9.5</v>
      </c>
      <c r="I18" s="77">
        <v>64.91666635</v>
      </c>
      <c r="J18" s="78">
        <v>2.93E-2</v>
      </c>
      <c r="K18" s="78">
        <v>3.09E-2</v>
      </c>
      <c r="L18" s="78">
        <v>2.0000000000000001E-4</v>
      </c>
    </row>
    <row r="19" spans="2:12">
      <c r="B19" t="s">
        <v>862</v>
      </c>
      <c r="C19" t="s">
        <v>863</v>
      </c>
      <c r="D19" t="s">
        <v>100</v>
      </c>
      <c r="E19" t="s">
        <v>596</v>
      </c>
      <c r="F19" t="s">
        <v>106</v>
      </c>
      <c r="G19" s="77">
        <v>22500</v>
      </c>
      <c r="H19" s="77">
        <v>2</v>
      </c>
      <c r="I19" s="77">
        <v>0.45</v>
      </c>
      <c r="J19" s="78">
        <v>6.4999999999999997E-3</v>
      </c>
      <c r="K19" s="78">
        <v>2.0000000000000001E-4</v>
      </c>
      <c r="L19" s="78">
        <v>0</v>
      </c>
    </row>
    <row r="20" spans="2:12">
      <c r="B20" t="s">
        <v>864</v>
      </c>
      <c r="C20" t="s">
        <v>865</v>
      </c>
      <c r="D20" t="s">
        <v>100</v>
      </c>
      <c r="E20" t="s">
        <v>596</v>
      </c>
      <c r="F20" t="s">
        <v>106</v>
      </c>
      <c r="G20" s="77">
        <v>22500</v>
      </c>
      <c r="H20" s="77">
        <v>44.3</v>
      </c>
      <c r="I20" s="77">
        <v>9.9674999999999994</v>
      </c>
      <c r="J20" s="78">
        <v>6.4999999999999997E-3</v>
      </c>
      <c r="K20" s="78">
        <v>4.7999999999999996E-3</v>
      </c>
      <c r="L20" s="78">
        <v>0</v>
      </c>
    </row>
    <row r="21" spans="2:12">
      <c r="B21" t="s">
        <v>866</v>
      </c>
      <c r="C21" t="s">
        <v>867</v>
      </c>
      <c r="D21" t="s">
        <v>100</v>
      </c>
      <c r="E21" t="s">
        <v>596</v>
      </c>
      <c r="F21" t="s">
        <v>102</v>
      </c>
      <c r="G21" s="77">
        <v>19565.5</v>
      </c>
      <c r="H21" s="77">
        <v>44.3</v>
      </c>
      <c r="I21" s="77">
        <v>8.6675164999999996</v>
      </c>
      <c r="J21" s="78">
        <v>7.1999999999999998E-3</v>
      </c>
      <c r="K21" s="78">
        <v>4.1000000000000003E-3</v>
      </c>
      <c r="L21" s="78">
        <v>0</v>
      </c>
    </row>
    <row r="22" spans="2:12">
      <c r="B22" t="s">
        <v>868</v>
      </c>
      <c r="C22" t="s">
        <v>869</v>
      </c>
      <c r="D22" t="s">
        <v>100</v>
      </c>
      <c r="E22" t="s">
        <v>337</v>
      </c>
      <c r="F22" t="s">
        <v>102</v>
      </c>
      <c r="G22" s="77">
        <v>100000</v>
      </c>
      <c r="H22" s="77">
        <v>431.6</v>
      </c>
      <c r="I22" s="77">
        <v>431.6</v>
      </c>
      <c r="J22" s="78">
        <v>8.0000000000000002E-3</v>
      </c>
      <c r="K22" s="78">
        <v>0.20580000000000001</v>
      </c>
      <c r="L22" s="78">
        <v>1.1000000000000001E-3</v>
      </c>
    </row>
    <row r="23" spans="2:12">
      <c r="B23" t="s">
        <v>870</v>
      </c>
      <c r="C23" t="s">
        <v>871</v>
      </c>
      <c r="D23" t="s">
        <v>100</v>
      </c>
      <c r="E23" t="s">
        <v>332</v>
      </c>
      <c r="F23" t="s">
        <v>102</v>
      </c>
      <c r="G23" s="77">
        <v>13920</v>
      </c>
      <c r="H23" s="77">
        <v>149.4</v>
      </c>
      <c r="I23" s="77">
        <v>20.796479999999999</v>
      </c>
      <c r="J23" s="78">
        <v>1.9E-3</v>
      </c>
      <c r="K23" s="78">
        <v>9.9000000000000008E-3</v>
      </c>
      <c r="L23" s="78">
        <v>1E-4</v>
      </c>
    </row>
    <row r="24" spans="2:12">
      <c r="B24" t="s">
        <v>872</v>
      </c>
      <c r="C24" t="s">
        <v>873</v>
      </c>
      <c r="D24" t="s">
        <v>100</v>
      </c>
      <c r="E24" t="s">
        <v>332</v>
      </c>
      <c r="F24" t="s">
        <v>102</v>
      </c>
      <c r="G24" s="77">
        <v>61500</v>
      </c>
      <c r="H24" s="77">
        <v>484.5</v>
      </c>
      <c r="I24" s="77">
        <v>297.96749999999997</v>
      </c>
      <c r="J24" s="78">
        <v>5.8999999999999999E-3</v>
      </c>
      <c r="K24" s="78">
        <v>0.1421</v>
      </c>
      <c r="L24" s="78">
        <v>6.9999999999999999E-4</v>
      </c>
    </row>
    <row r="25" spans="2:12">
      <c r="B25" t="s">
        <v>874</v>
      </c>
      <c r="C25" t="s">
        <v>875</v>
      </c>
      <c r="D25" t="s">
        <v>100</v>
      </c>
      <c r="E25" t="s">
        <v>125</v>
      </c>
      <c r="F25" t="s">
        <v>102</v>
      </c>
      <c r="G25" s="77">
        <v>533.25</v>
      </c>
      <c r="H25" s="77">
        <v>549.5</v>
      </c>
      <c r="I25" s="77">
        <v>2.9302087499999998</v>
      </c>
      <c r="J25" s="78">
        <v>8.0000000000000004E-4</v>
      </c>
      <c r="K25" s="78">
        <v>1.4E-3</v>
      </c>
      <c r="L25" s="78">
        <v>0</v>
      </c>
    </row>
    <row r="26" spans="2:12">
      <c r="B26" t="s">
        <v>876</v>
      </c>
      <c r="C26" t="s">
        <v>877</v>
      </c>
      <c r="D26" t="s">
        <v>100</v>
      </c>
      <c r="E26" t="s">
        <v>125</v>
      </c>
      <c r="F26" t="s">
        <v>102</v>
      </c>
      <c r="G26" s="77">
        <v>143650</v>
      </c>
      <c r="H26" s="77">
        <v>97.3</v>
      </c>
      <c r="I26" s="77">
        <v>139.77144999999999</v>
      </c>
      <c r="J26" s="78">
        <v>5.1999999999999998E-3</v>
      </c>
      <c r="K26" s="78">
        <v>6.6600000000000006E-2</v>
      </c>
      <c r="L26" s="78">
        <v>2.9999999999999997E-4</v>
      </c>
    </row>
    <row r="27" spans="2:12">
      <c r="B27" t="s">
        <v>878</v>
      </c>
      <c r="C27" t="s">
        <v>879</v>
      </c>
      <c r="D27" t="s">
        <v>100</v>
      </c>
      <c r="E27" t="s">
        <v>503</v>
      </c>
      <c r="F27" t="s">
        <v>102</v>
      </c>
      <c r="G27" s="77">
        <v>23450</v>
      </c>
      <c r="H27" s="77">
        <v>149.6</v>
      </c>
      <c r="I27" s="77">
        <v>35.081200000000003</v>
      </c>
      <c r="J27" s="78">
        <v>8.9999999999999993E-3</v>
      </c>
      <c r="K27" s="78">
        <v>1.67E-2</v>
      </c>
      <c r="L27" s="78">
        <v>1E-4</v>
      </c>
    </row>
    <row r="28" spans="2:12">
      <c r="B28" t="s">
        <v>880</v>
      </c>
      <c r="C28" t="s">
        <v>881</v>
      </c>
      <c r="D28" t="s">
        <v>100</v>
      </c>
      <c r="E28" t="s">
        <v>129</v>
      </c>
      <c r="F28" t="s">
        <v>102</v>
      </c>
      <c r="G28" s="77">
        <v>7125</v>
      </c>
      <c r="H28" s="77">
        <v>130</v>
      </c>
      <c r="I28" s="77">
        <v>9.2624999999999993</v>
      </c>
      <c r="J28" s="78">
        <v>5.4999999999999997E-3</v>
      </c>
      <c r="K28" s="78">
        <v>4.4000000000000003E-3</v>
      </c>
      <c r="L28" s="78">
        <v>0</v>
      </c>
    </row>
    <row r="29" spans="2:12">
      <c r="B29" t="s">
        <v>882</v>
      </c>
      <c r="C29" t="s">
        <v>883</v>
      </c>
      <c r="D29" t="s">
        <v>100</v>
      </c>
      <c r="E29" t="s">
        <v>129</v>
      </c>
      <c r="F29" t="s">
        <v>102</v>
      </c>
      <c r="G29" s="77">
        <v>12000</v>
      </c>
      <c r="H29" s="77">
        <v>69.900000000000006</v>
      </c>
      <c r="I29" s="77">
        <v>8.3879999999999999</v>
      </c>
      <c r="J29" s="78">
        <v>8.3000000000000001E-3</v>
      </c>
      <c r="K29" s="78">
        <v>4.0000000000000001E-3</v>
      </c>
      <c r="L29" s="78">
        <v>0</v>
      </c>
    </row>
    <row r="30" spans="2:12">
      <c r="B30" t="s">
        <v>884</v>
      </c>
      <c r="C30" t="s">
        <v>885</v>
      </c>
      <c r="D30" t="s">
        <v>100</v>
      </c>
      <c r="E30" t="s">
        <v>129</v>
      </c>
      <c r="F30" t="s">
        <v>102</v>
      </c>
      <c r="G30" s="77">
        <v>18000</v>
      </c>
      <c r="H30" s="77">
        <v>100</v>
      </c>
      <c r="I30" s="77">
        <v>18</v>
      </c>
      <c r="J30" s="78">
        <v>8.3000000000000001E-3</v>
      </c>
      <c r="K30" s="78">
        <v>8.6E-3</v>
      </c>
      <c r="L30" s="78">
        <v>0</v>
      </c>
    </row>
    <row r="31" spans="2:12">
      <c r="B31" t="s">
        <v>886</v>
      </c>
      <c r="C31" t="s">
        <v>887</v>
      </c>
      <c r="D31" t="s">
        <v>100</v>
      </c>
      <c r="E31" t="s">
        <v>129</v>
      </c>
      <c r="F31" t="s">
        <v>102</v>
      </c>
      <c r="G31" s="77">
        <v>62830</v>
      </c>
      <c r="H31" s="77">
        <v>139.69999999999999</v>
      </c>
      <c r="I31" s="77">
        <v>87.773510000000002</v>
      </c>
      <c r="J31" s="78">
        <v>1.2200000000000001E-2</v>
      </c>
      <c r="K31" s="78">
        <v>4.1799999999999997E-2</v>
      </c>
      <c r="L31" s="78">
        <v>2.0000000000000001E-4</v>
      </c>
    </row>
    <row r="32" spans="2:12">
      <c r="B32" t="s">
        <v>888</v>
      </c>
      <c r="C32" t="s">
        <v>889</v>
      </c>
      <c r="D32" t="s">
        <v>100</v>
      </c>
      <c r="E32" t="s">
        <v>129</v>
      </c>
      <c r="F32" t="s">
        <v>102</v>
      </c>
      <c r="G32" s="77">
        <v>27650</v>
      </c>
      <c r="H32" s="77">
        <v>699</v>
      </c>
      <c r="I32" s="77">
        <v>193.27350000000001</v>
      </c>
      <c r="J32" s="78">
        <v>1.0999999999999999E-2</v>
      </c>
      <c r="K32" s="78">
        <v>9.2100000000000001E-2</v>
      </c>
      <c r="L32" s="78">
        <v>5.0000000000000001E-4</v>
      </c>
    </row>
    <row r="33" spans="2:12">
      <c r="B33" t="s">
        <v>890</v>
      </c>
      <c r="C33" t="s">
        <v>891</v>
      </c>
      <c r="D33" t="s">
        <v>100</v>
      </c>
      <c r="E33" t="s">
        <v>129</v>
      </c>
      <c r="F33" t="s">
        <v>102</v>
      </c>
      <c r="G33" s="77">
        <v>103425</v>
      </c>
      <c r="H33" s="77">
        <v>334.1</v>
      </c>
      <c r="I33" s="77">
        <v>345.54292500000003</v>
      </c>
      <c r="J33" s="78">
        <v>1.89E-2</v>
      </c>
      <c r="K33" s="78">
        <v>0.16470000000000001</v>
      </c>
      <c r="L33" s="78">
        <v>8.9999999999999998E-4</v>
      </c>
    </row>
    <row r="34" spans="2:12">
      <c r="B34" t="s">
        <v>892</v>
      </c>
      <c r="C34" t="s">
        <v>893</v>
      </c>
      <c r="D34" t="s">
        <v>100</v>
      </c>
      <c r="E34" t="s">
        <v>129</v>
      </c>
      <c r="F34" t="s">
        <v>102</v>
      </c>
      <c r="G34" s="77">
        <v>6681</v>
      </c>
      <c r="H34" s="77">
        <v>209.1</v>
      </c>
      <c r="I34" s="77">
        <v>13.969970999999999</v>
      </c>
      <c r="J34" s="78">
        <v>6.4999999999999997E-3</v>
      </c>
      <c r="K34" s="78">
        <v>6.7000000000000002E-3</v>
      </c>
      <c r="L34" s="78">
        <v>0</v>
      </c>
    </row>
    <row r="35" spans="2:12">
      <c r="B35" t="s">
        <v>894</v>
      </c>
      <c r="C35" t="s">
        <v>895</v>
      </c>
      <c r="D35" t="s">
        <v>100</v>
      </c>
      <c r="E35" t="s">
        <v>129</v>
      </c>
      <c r="F35" t="s">
        <v>102</v>
      </c>
      <c r="G35" s="77">
        <v>15300</v>
      </c>
      <c r="H35" s="77">
        <v>800</v>
      </c>
      <c r="I35" s="77">
        <v>122.4</v>
      </c>
      <c r="J35" s="78">
        <v>8.5000000000000006E-3</v>
      </c>
      <c r="K35" s="78">
        <v>5.8400000000000001E-2</v>
      </c>
      <c r="L35" s="78">
        <v>2.9999999999999997E-4</v>
      </c>
    </row>
    <row r="36" spans="2:12">
      <c r="B36" t="s">
        <v>896</v>
      </c>
      <c r="C36" t="s">
        <v>897</v>
      </c>
      <c r="D36" t="s">
        <v>100</v>
      </c>
      <c r="E36" t="s">
        <v>129</v>
      </c>
      <c r="F36" t="s">
        <v>102</v>
      </c>
      <c r="G36" s="77">
        <v>11534</v>
      </c>
      <c r="H36" s="77">
        <v>501.6</v>
      </c>
      <c r="I36" s="77">
        <v>57.854543999999997</v>
      </c>
      <c r="J36" s="78">
        <v>9.2999999999999992E-3</v>
      </c>
      <c r="K36" s="78">
        <v>2.76E-2</v>
      </c>
      <c r="L36" s="78">
        <v>1E-4</v>
      </c>
    </row>
    <row r="37" spans="2:12">
      <c r="B37" s="79" t="s">
        <v>232</v>
      </c>
      <c r="D37" s="16"/>
      <c r="E37" s="16"/>
      <c r="G37" s="81">
        <v>0</v>
      </c>
      <c r="I37" s="81">
        <v>0</v>
      </c>
      <c r="K37" s="80">
        <v>0</v>
      </c>
      <c r="L37" s="80">
        <v>0</v>
      </c>
    </row>
    <row r="38" spans="2:12">
      <c r="B38" s="79" t="s">
        <v>898</v>
      </c>
      <c r="D38" s="16"/>
      <c r="E38" s="16"/>
      <c r="G38" s="81">
        <v>0</v>
      </c>
      <c r="I38" s="81">
        <v>0</v>
      </c>
      <c r="K38" s="80">
        <v>0</v>
      </c>
      <c r="L38" s="80">
        <v>0</v>
      </c>
    </row>
    <row r="39" spans="2:12">
      <c r="B39" t="s">
        <v>227</v>
      </c>
      <c r="C39" t="s">
        <v>227</v>
      </c>
      <c r="D39" s="16"/>
      <c r="E39" t="s">
        <v>227</v>
      </c>
      <c r="F39" t="s">
        <v>227</v>
      </c>
      <c r="G39" s="77">
        <v>0</v>
      </c>
      <c r="H39" s="77">
        <v>0</v>
      </c>
      <c r="I39" s="77">
        <v>0</v>
      </c>
      <c r="J39" s="78">
        <v>0</v>
      </c>
      <c r="K39" s="78">
        <v>0</v>
      </c>
      <c r="L39" s="78">
        <v>0</v>
      </c>
    </row>
    <row r="40" spans="2:12">
      <c r="B40" t="s">
        <v>234</v>
      </c>
      <c r="D40" s="16"/>
      <c r="E40" s="16"/>
    </row>
    <row r="41" spans="2:12">
      <c r="B41" t="s">
        <v>263</v>
      </c>
      <c r="D41" s="16"/>
      <c r="E41" s="16"/>
    </row>
    <row r="42" spans="2:12">
      <c r="B42" t="s">
        <v>264</v>
      </c>
      <c r="D42" s="16"/>
      <c r="E42" s="16"/>
    </row>
    <row r="43" spans="2:12">
      <c r="B43" t="s">
        <v>265</v>
      </c>
      <c r="D43" s="16"/>
      <c r="E43" s="16"/>
    </row>
    <row r="44" spans="2:12">
      <c r="D44" s="16"/>
      <c r="E44" s="16"/>
    </row>
    <row r="45" spans="2:12">
      <c r="D45" s="16"/>
      <c r="E45" s="16"/>
    </row>
    <row r="46" spans="2:12">
      <c r="D46" s="16"/>
      <c r="E46" s="16"/>
    </row>
    <row r="47" spans="2:12">
      <c r="D47" s="16"/>
      <c r="E47" s="16"/>
    </row>
    <row r="48" spans="2:12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false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045FEBD-E628-4439-AFC8-6CE9534C5566}"/>
</file>

<file path=customXml/itemProps2.xml><?xml version="1.0" encoding="utf-8"?>
<ds:datastoreItem xmlns:ds="http://schemas.openxmlformats.org/officeDocument/2006/customXml" ds:itemID="{4097CC32-9DDC-4B23-AC0B-7B06EC352990}"/>
</file>

<file path=customXml/itemProps3.xml><?xml version="1.0" encoding="utf-8"?>
<ds:datastoreItem xmlns:ds="http://schemas.openxmlformats.org/officeDocument/2006/customXml" ds:itemID="{802253A2-EBCC-427B-A596-09A641621D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Yuli</dc:creator>
  <cp:lastModifiedBy>אינסה קלאוז</cp:lastModifiedBy>
  <dcterms:created xsi:type="dcterms:W3CDTF">2015-11-10T09:34:27Z</dcterms:created>
  <dcterms:modified xsi:type="dcterms:W3CDTF">2022-05-03T05:26:00Z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0x0101000EDB295D6E134840AE1B63C78AEF0BBA</vt:lpwstr>
  </property>
</Properties>
</file>