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O11" i="5" l="1"/>
  <c r="O12" i="5"/>
  <c r="O13" i="5"/>
  <c r="O71" i="5"/>
  <c r="U149" i="5" l="1"/>
  <c r="T149" i="5"/>
  <c r="U148" i="5"/>
  <c r="T148" i="5"/>
  <c r="U147" i="5"/>
  <c r="T147" i="5"/>
  <c r="U146" i="5"/>
  <c r="T146" i="5"/>
  <c r="U145" i="5"/>
  <c r="T145" i="5"/>
  <c r="U144" i="5"/>
  <c r="T144" i="5"/>
  <c r="U143" i="5"/>
  <c r="T143" i="5"/>
  <c r="U142" i="5"/>
  <c r="T142" i="5"/>
  <c r="U141" i="5"/>
  <c r="T141" i="5"/>
  <c r="U140" i="5"/>
  <c r="T140" i="5"/>
  <c r="U139" i="5"/>
  <c r="T139" i="5"/>
  <c r="U138" i="5"/>
  <c r="T138" i="5"/>
  <c r="U137" i="5"/>
  <c r="T137" i="5"/>
  <c r="U136" i="5"/>
  <c r="T136" i="5"/>
  <c r="U135" i="5"/>
  <c r="T135" i="5"/>
  <c r="U134" i="5"/>
  <c r="T134" i="5"/>
  <c r="U133" i="5"/>
  <c r="T133" i="5"/>
  <c r="U132" i="5"/>
  <c r="T132" i="5"/>
  <c r="U131" i="5"/>
  <c r="T131" i="5"/>
  <c r="U130" i="5"/>
  <c r="T130" i="5"/>
  <c r="U129" i="5"/>
  <c r="T129" i="5"/>
  <c r="U128" i="5"/>
  <c r="T128" i="5"/>
  <c r="U127" i="5"/>
  <c r="T127" i="5"/>
  <c r="U126" i="5"/>
  <c r="T126" i="5"/>
  <c r="U125" i="5"/>
  <c r="T125" i="5"/>
  <c r="U124" i="5"/>
  <c r="T124" i="5"/>
  <c r="U123" i="5"/>
  <c r="T123" i="5"/>
  <c r="U122" i="5"/>
  <c r="T122" i="5"/>
  <c r="U121" i="5"/>
  <c r="T121" i="5"/>
  <c r="U120" i="5"/>
  <c r="T120" i="5"/>
  <c r="U119" i="5"/>
  <c r="T119" i="5"/>
  <c r="U118" i="5"/>
  <c r="T118" i="5"/>
  <c r="U117" i="5"/>
  <c r="T117" i="5"/>
  <c r="U116" i="5"/>
  <c r="T116" i="5"/>
  <c r="U115" i="5"/>
  <c r="T115" i="5"/>
  <c r="U114" i="5"/>
  <c r="T114" i="5"/>
  <c r="U113" i="5"/>
  <c r="T113" i="5"/>
  <c r="U112" i="5"/>
  <c r="T112" i="5"/>
  <c r="U111" i="5"/>
  <c r="T111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P61" i="5"/>
  <c r="R61" i="5"/>
  <c r="P88" i="5"/>
  <c r="R88" i="5"/>
  <c r="R75" i="5"/>
  <c r="P75" i="5" s="1"/>
  <c r="R74" i="5"/>
  <c r="P74" i="5" s="1"/>
  <c r="P117" i="5"/>
  <c r="R118" i="5"/>
  <c r="P118" i="5" s="1"/>
  <c r="R117" i="5"/>
  <c r="C42" i="1" l="1"/>
  <c r="D41" i="1" s="1"/>
  <c r="D42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<sst xmlns="http://schemas.openxmlformats.org/spreadsheetml/2006/main" count="4602" uniqueCount="1225">
  <si>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</si>
  <si>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</si>
  <si>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</si>
  <si>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</si>
  <si>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</si>
  <si>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</si>
  <si>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</si>
  <si>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</si>
  <si>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</si>
  <si>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</si>
  <si>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</si>
  <si>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</si>
  <si>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</si>
  <si>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</si>
  <si>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</si>
  <si>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</si>
  <si>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</si>
  <si>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</si>
  <si>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</si>
  <si>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</si>
  <si>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</si>
  <si>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</si>
  <si>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</si>
  <si>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</si>
  <si>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</si>
  <si>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</si>
  <si>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</si>
  <si>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</si>
  <si>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</si>
  <si>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</si>
  <si>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</si>
  <si>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</si>
  <si>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</si>
  <si>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</si>
  <si>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</si>
  <si>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</si>
  <si>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</si>
  <si>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</si>
  <si>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</si>
  <si>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</si>
  <si>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</si>
  <si>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</si>
  <si>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</si>
  <si>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</si>
  <si>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</si>
  <si>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</si>
  <si>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</si>
  <si>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</si>
  <si>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</si>
  <si>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</si>
  <si>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</si>
  <si>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</si>
  <si>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</si>
  <si>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</si>
  <si>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</si>
  <si>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</si>
  <si>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</si>
  <si>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</si>
  <si>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</si>
  <si>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</si>
  <si>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</si>
  <si>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</si>
  <si>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</si>
  <si>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</si>
  <si>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</si>
  <si>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</si>
  <si>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</si>
  <si>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</si>
  <si>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</si>
  <si>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</si>
  <si>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</si>
  <si>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</si>
  <si>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</si>
  <si>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</si>
  <si>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</si>
  <si>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</si>
  <si>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</si>
  <si>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</si>
  <si>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</si>
  <si>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</si>
  <si>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</si>
  <si>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</si>
  <si>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</si>
  <si>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</si>
  <si>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</si>
  <si>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</si>
  <si>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</si>
  <si>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</si>
  <si>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</si>
  <si>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</si>
  <si>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</si>
  <si>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</si>
  <si>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</si>
  <si>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</si>
  <si>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</si>
  <si>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</si>
  <si>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</si>
  <si>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</si>
  <si>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</si>
  <si>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</si>
  <si>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</si>
  <si>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</si>
  <si>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</si>
  <si>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</si>
  <si>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</si>
  <si>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</si>
  <si>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</si>
  <si>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</si>
  <si>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</si>
  <si>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</si>
  <si>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</si>
  <si>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</si>
  <si>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</si>
  <si>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</si>
  <si>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</si>
  <si>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</si>
  <si>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</si>
  <si>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</si>
  <si>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</si>
  <si>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</si>
  <si>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</si>
  <si>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</si>
  <si>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</si>
  <si>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</si>
  <si>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</si>
  <si>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</si>
  <si>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</si>
  <si>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</si>
  <si>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</si>
  <si>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</si>
  <si>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</si>
  <si>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</si>
  <si>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</si>
  <si>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</si>
  <si>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</si>
  <si>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</si>
  <si>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</si>
  <si>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</si>
  <si>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</si>
  <si>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</si>
  <si>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</si>
  <si>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</si>
  <si>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</si>
  <si>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</si>
  <si>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</si>
  <si>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</si>
  <si>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</si>
  <si>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</si>
  <si>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</si>
  <si>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</si>
  <si>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</si>
  <si>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</si>
  <si>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</si>
  <si>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</si>
  <si>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</si>
  <si>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</si>
  <si>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</si>
  <si>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</si>
  <si>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</si>
  <si>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</si>
  <si>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</si>
  <si>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</si>
  <si>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</si>
  <si>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</si>
  <si>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</si>
  <si>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</si>
  <si>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</si>
  <si>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</si>
  <si>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</si>
  <si>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</si>
  <si>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</si>
  <si>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</si>
  <si>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</si>
  <si>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</si>
  <si>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</si>
  <si>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</si>
  <si>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</si>
  <si>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</si>
  <si>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</si>
  <si>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</si>
  <si>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</si>
  <si>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</si>
  <si>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</si>
  <si>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</si>
  <si>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</si>
  <si>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</si>
  <si>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</si>
  <si>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</si>
  <si>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</si>
  <si>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</si>
  <si>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</si>
  <si>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</si>
  <si>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</si>
  <si>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</si>
  <si>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</si>
  <si>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</si>
  <si>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</si>
  <si>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</si>
  <si>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מור כללי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</si>
  <si>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</si>
  <si>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</si>
  <si>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</si>
  <si>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</si>
  <si>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</si>
  <si>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</si>
  <si>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</si>
  <si>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</si>
  <si>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</si>
  <si>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</si>
  <si>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</si>
  <si>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</si>
  <si>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</si>
  <si>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</si>
  <si>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</si>
  <si>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</si>
  <si>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-20001(לשלם)-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</si>
  <si>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</si>
  <si>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</si>
  <si>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</si>
  <si>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</si>
  <si>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</si>
  <si>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</si>
  <si>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</si>
  <si>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</si>
  <si>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</si>
  <si>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</si>
  <si>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</si>
  <si>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</si>
  <si>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</si>
  <si>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</si>
  <si>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</si>
  <si>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</si>
  <si>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</si>
  <si>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</si>
  <si>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14/09/22</t>
  </si>
  <si>
    <t>ממשל צמודה 1025- האוצר - ממשלתית צמודה</t>
  </si>
  <si>
    <t>1135912</t>
  </si>
  <si>
    <t>21/06/23</t>
  </si>
  <si>
    <t>סה"כ לא צמודות</t>
  </si>
  <si>
    <t>סה"כ מלווה קצר מועד</t>
  </si>
  <si>
    <t>מ.ק.מ.  214- בנק ישראל- מק"מ</t>
  </si>
  <si>
    <t>8240210</t>
  </si>
  <si>
    <t>08/02/23</t>
  </si>
  <si>
    <t>מ.ק.מ. 114- בנק ישראל- מק"מ</t>
  </si>
  <si>
    <t>8240111</t>
  </si>
  <si>
    <t>18/01/23</t>
  </si>
  <si>
    <t>מ.ק.מ. 314- בנק ישראל- מק"מ</t>
  </si>
  <si>
    <t>8240319</t>
  </si>
  <si>
    <t>03/04/23</t>
  </si>
  <si>
    <t>מ.ק.מ. 414- בנק ישראל- מק"מ</t>
  </si>
  <si>
    <t>8240418</t>
  </si>
  <si>
    <t>04/04/23</t>
  </si>
  <si>
    <t>מ.ק.מ. 614- בנק ישראל- מק"מ</t>
  </si>
  <si>
    <t>8240616</t>
  </si>
  <si>
    <t>06/06/23</t>
  </si>
  <si>
    <t>סה"כ שחר</t>
  </si>
  <si>
    <t>ממשל שקלית 0330- האוצר - ממשלתית שקלית</t>
  </si>
  <si>
    <t>1160985</t>
  </si>
  <si>
    <t>25/10/22</t>
  </si>
  <si>
    <t>ממשלתי 0825- האוצר - ממשלתית שקלית</t>
  </si>
  <si>
    <t>1135557</t>
  </si>
  <si>
    <t>24/07/23</t>
  </si>
  <si>
    <t>סה"כ גילון</t>
  </si>
  <si>
    <t>ממשל משתנה 0526- האוצר - ממשלתית משתנה</t>
  </si>
  <si>
    <t>1141795</t>
  </si>
  <si>
    <t>05/04/22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</si>
  <si>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</si>
  <si>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</si>
  <si>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</si>
  <si>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3.375 15/05/33- ממשלת ארה"ב</t>
  </si>
  <si>
    <t>US91282CHC82</t>
  </si>
  <si>
    <t>Aaa</t>
  </si>
  <si>
    <t>Moodys</t>
  </si>
  <si>
    <t>17/08/23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</si>
  <si>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</si>
  <si>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</si>
  <si>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</si>
  <si>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</si>
  <si>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</si>
  <si>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</si>
  <si>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</si>
  <si>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</si>
  <si>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יא- בינלאומי הנפקות</t>
  </si>
  <si>
    <t>1167048</t>
  </si>
  <si>
    <t>513141879</t>
  </si>
  <si>
    <t>בנקים</t>
  </si>
  <si>
    <t>23/06/20</t>
  </si>
  <si>
    <t>דיסק מנ אגח טו- דיסקונט מנפיקים</t>
  </si>
  <si>
    <t>7480304</t>
  </si>
  <si>
    <t>520029935</t>
  </si>
  <si>
    <t>18/01/22</t>
  </si>
  <si>
    <t>מז טפ הנ אגח 62- מזרחי טפחות הנפ</t>
  </si>
  <si>
    <t>2310498</t>
  </si>
  <si>
    <t>520032046</t>
  </si>
  <si>
    <t>21/10/21</t>
  </si>
  <si>
    <t>מז טפ הנ אגח 64- מזרחי טפחות הנפ</t>
  </si>
  <si>
    <t>2310555</t>
  </si>
  <si>
    <t>11/04/22</t>
  </si>
  <si>
    <t>מז טפ הנפק   46- מזרחי טפחות הנפ</t>
  </si>
  <si>
    <t>2310225</t>
  </si>
  <si>
    <t>30/12/21</t>
  </si>
  <si>
    <t>מז טפ הנפק 51- מזרחי טפחות הנפ</t>
  </si>
  <si>
    <t>2310324</t>
  </si>
  <si>
    <t>17/02/21</t>
  </si>
  <si>
    <t>נמלי ישראל אג"ח ב- נמלי ישראל</t>
  </si>
  <si>
    <t>1145572</t>
  </si>
  <si>
    <t>513569780</t>
  </si>
  <si>
    <t>נדלן מניב בישראל</t>
  </si>
  <si>
    <t>13/02/22</t>
  </si>
  <si>
    <t>פועלים  אגח 200- פועלים</t>
  </si>
  <si>
    <t>6620496</t>
  </si>
  <si>
    <t>520000118</t>
  </si>
  <si>
    <t>06/01/22</t>
  </si>
  <si>
    <t>פועלים  אגח 201- פועלים</t>
  </si>
  <si>
    <t>1191345</t>
  </si>
  <si>
    <t>29/11/22</t>
  </si>
  <si>
    <t>פועלים  אגח 203- פועלים</t>
  </si>
  <si>
    <t>1199868</t>
  </si>
  <si>
    <t>בלומברג</t>
  </si>
  <si>
    <t>Aaa.il</t>
  </si>
  <si>
    <t>27/09/23</t>
  </si>
  <si>
    <t>עזריאלי אג"ח ה- עזריאלי קבוצה</t>
  </si>
  <si>
    <t>1156603</t>
  </si>
  <si>
    <t>510960719</t>
  </si>
  <si>
    <t>Aa1.il</t>
  </si>
  <si>
    <t>03/11/20</t>
  </si>
  <si>
    <t>עזריאלי אג2- עזריאלי קבוצה</t>
  </si>
  <si>
    <t>1134436</t>
  </si>
  <si>
    <t>ilAA+</t>
  </si>
  <si>
    <t>31/12/20</t>
  </si>
  <si>
    <t>עזריאלי אגח ח- עזריאלי קבוצה</t>
  </si>
  <si>
    <t>1178680</t>
  </si>
  <si>
    <t>31/03/22</t>
  </si>
  <si>
    <t>אמות  אגח ח- אמות</t>
  </si>
  <si>
    <t>1172782</t>
  </si>
  <si>
    <t>520026683</t>
  </si>
  <si>
    <t>ilAA</t>
  </si>
  <si>
    <t>ארפורט סיטי אג"ח 5- איירפורט סיטי</t>
  </si>
  <si>
    <t>1133487</t>
  </si>
  <si>
    <t>511659401</t>
  </si>
  <si>
    <t>10/08/23</t>
  </si>
  <si>
    <t>ביג אגח טז</t>
  </si>
  <si>
    <t>1168442</t>
  </si>
  <si>
    <t>513623314</t>
  </si>
  <si>
    <t>07/09/20</t>
  </si>
  <si>
    <t>ביג אגח יז</t>
  </si>
  <si>
    <t>1168459</t>
  </si>
  <si>
    <t>06/10/20</t>
  </si>
  <si>
    <t>גב ים אג"ח 6- גב ים</t>
  </si>
  <si>
    <t>7590128</t>
  </si>
  <si>
    <t>520001736</t>
  </si>
  <si>
    <t>05/10/20</t>
  </si>
  <si>
    <t>ישרס אג18- ישרס</t>
  </si>
  <si>
    <t>6130280</t>
  </si>
  <si>
    <t>520017807</t>
  </si>
  <si>
    <t>Aa2.il</t>
  </si>
  <si>
    <t>13/07/23</t>
  </si>
  <si>
    <t>לאומי התח נד404- לאומי</t>
  </si>
  <si>
    <t>6040471</t>
  </si>
  <si>
    <t>520018078</t>
  </si>
  <si>
    <t>24/01/23</t>
  </si>
  <si>
    <t>מבני תעש  אגח כ- מבנה</t>
  </si>
  <si>
    <t>2260495</t>
  </si>
  <si>
    <t>520024126</t>
  </si>
  <si>
    <t>21/08/23</t>
  </si>
  <si>
    <t>מבני תעשיה אגח יט</t>
  </si>
  <si>
    <t>2260487</t>
  </si>
  <si>
    <t>10/09/20</t>
  </si>
  <si>
    <t>מבני תעשיה אגח כג- מבנה</t>
  </si>
  <si>
    <t>2260545</t>
  </si>
  <si>
    <t>17/09/20</t>
  </si>
  <si>
    <t>מליסרון  אגח יד</t>
  </si>
  <si>
    <t>3230232</t>
  </si>
  <si>
    <t>520037789</t>
  </si>
  <si>
    <t>28/07/20</t>
  </si>
  <si>
    <t>מליסרון  אגח יט</t>
  </si>
  <si>
    <t>3230398</t>
  </si>
  <si>
    <t>18/08/20</t>
  </si>
  <si>
    <t>מליסרון  אגח16- מליסרון</t>
  </si>
  <si>
    <t>3230265</t>
  </si>
  <si>
    <t>30/08/20</t>
  </si>
  <si>
    <t>מליסרון אג10- מליסרון</t>
  </si>
  <si>
    <t>3230190</t>
  </si>
  <si>
    <t>12/08/20</t>
  </si>
  <si>
    <t>פועלים הת נדח ט- פועלים</t>
  </si>
  <si>
    <t>1199884</t>
  </si>
  <si>
    <t>ריט 1     אגח ו</t>
  </si>
  <si>
    <t>1138544</t>
  </si>
  <si>
    <t>513821488</t>
  </si>
  <si>
    <t>21/04/20</t>
  </si>
  <si>
    <t>ריט אג"ח 4- 1 ריט</t>
  </si>
  <si>
    <t>1129899</t>
  </si>
  <si>
    <t>03/06/20</t>
  </si>
  <si>
    <t>אדמה אגח  2</t>
  </si>
  <si>
    <t>1110915</t>
  </si>
  <si>
    <t>520043605</t>
  </si>
  <si>
    <t>כימיה, גומי ופלסטיק</t>
  </si>
  <si>
    <t>ilAA-</t>
  </si>
  <si>
    <t>בזק אגח 14- בזק</t>
  </si>
  <si>
    <t>2300317</t>
  </si>
  <si>
    <t>520031931</t>
  </si>
  <si>
    <t>23/12/21</t>
  </si>
  <si>
    <t>ביג אגח ז- ביג</t>
  </si>
  <si>
    <t>1136084</t>
  </si>
  <si>
    <t>Aa3.il</t>
  </si>
  <si>
    <t>15/09/22</t>
  </si>
  <si>
    <t>סלע נדלן  אגח ד- סלע קפיטל נדל"ן</t>
  </si>
  <si>
    <t>1167147</t>
  </si>
  <si>
    <t>513992529</t>
  </si>
  <si>
    <t>אלדן תחבו אגח ז- אלדן תחבורה</t>
  </si>
  <si>
    <t>1184779</t>
  </si>
  <si>
    <t>510454333</t>
  </si>
  <si>
    <t>שרותים</t>
  </si>
  <si>
    <t>ilA+</t>
  </si>
  <si>
    <t>23/08/23</t>
  </si>
  <si>
    <t>אלדן תחבו אגח ח- אלדן תחבורה</t>
  </si>
  <si>
    <t>1192442</t>
  </si>
  <si>
    <t>12/01/23</t>
  </si>
  <si>
    <t>ג'נרישן קפיטל אגח ג- ג'נריישן קפיטל</t>
  </si>
  <si>
    <t>1184555</t>
  </si>
  <si>
    <t>515846558</t>
  </si>
  <si>
    <t>השקעה ואחזקות</t>
  </si>
  <si>
    <t>20/02/22</t>
  </si>
  <si>
    <t>מימון ישיר אגח ד- מימון ישיר קב</t>
  </si>
  <si>
    <t>1175660</t>
  </si>
  <si>
    <t>513893123</t>
  </si>
  <si>
    <t>אשראי חוץ בנקאי</t>
  </si>
  <si>
    <t>A1.il</t>
  </si>
  <si>
    <t>מימון ישיר אגח ה- מימון ישיר קב</t>
  </si>
  <si>
    <t>1182831</t>
  </si>
  <si>
    <t>מימון ישיר אגח ו- מימון ישיר קב</t>
  </si>
  <si>
    <t>1191659</t>
  </si>
  <si>
    <t>אדגר אגח יא</t>
  </si>
  <si>
    <t>1820281</t>
  </si>
  <si>
    <t>520035171</t>
  </si>
  <si>
    <t>נדלן מניב בחו"ל</t>
  </si>
  <si>
    <t>A2.il</t>
  </si>
  <si>
    <t>29/08/23</t>
  </si>
  <si>
    <t>אפי נכסים אגחיד- אפי נכסים</t>
  </si>
  <si>
    <t>1184530</t>
  </si>
  <si>
    <t>510560188</t>
  </si>
  <si>
    <t>אפריקה נכס אגחח- אפי נכסים</t>
  </si>
  <si>
    <t>1142231</t>
  </si>
  <si>
    <t>25/10/20</t>
  </si>
  <si>
    <t>מגה אור אג7- מגה אור</t>
  </si>
  <si>
    <t>1141696</t>
  </si>
  <si>
    <t>513257873</t>
  </si>
  <si>
    <t>A</t>
  </si>
  <si>
    <t>S&amp;P</t>
  </si>
  <si>
    <t>04/09/23</t>
  </si>
  <si>
    <t>נכסים ובנ אגח י- נכסים ובנין</t>
  </si>
  <si>
    <t>1193630</t>
  </si>
  <si>
    <t>520025438</t>
  </si>
  <si>
    <t>ilA</t>
  </si>
  <si>
    <t>19/02/23</t>
  </si>
  <si>
    <t>אאורה אגח יז- אאורה</t>
  </si>
  <si>
    <t>1193580</t>
  </si>
  <si>
    <t>520038274</t>
  </si>
  <si>
    <t>בנייה</t>
  </si>
  <si>
    <t>A3.il</t>
  </si>
  <si>
    <t>אסאר אקורד אגח ב- אס.אר אקורד</t>
  </si>
  <si>
    <t>4220372</t>
  </si>
  <si>
    <t>520038670</t>
  </si>
  <si>
    <t>20/02/23</t>
  </si>
  <si>
    <t>אפקון החז אגח ד</t>
  </si>
  <si>
    <t>520033473</t>
  </si>
  <si>
    <t>חשמל</t>
  </si>
  <si>
    <t>ilA-</t>
  </si>
  <si>
    <t>24/08/23</t>
  </si>
  <si>
    <t>דליה אגח א- דליה אנרגיה</t>
  </si>
  <si>
    <t>1184951</t>
  </si>
  <si>
    <t>516269248</t>
  </si>
  <si>
    <t>אנרגיה</t>
  </si>
  <si>
    <t>03/04/22</t>
  </si>
  <si>
    <t>ירושלים הנפ נד17- ירושלים הנפקות</t>
  </si>
  <si>
    <t>1176312</t>
  </si>
  <si>
    <t>513682146</t>
  </si>
  <si>
    <t>19/09/22</t>
  </si>
  <si>
    <t>מגוריט אגח ג- מגוריט</t>
  </si>
  <si>
    <t>1175975</t>
  </si>
  <si>
    <t>515434074</t>
  </si>
  <si>
    <t>21/12/21</t>
  </si>
  <si>
    <t>רני צים   אגח ב- רני צים</t>
  </si>
  <si>
    <t>1171834</t>
  </si>
  <si>
    <t>514353671</t>
  </si>
  <si>
    <t>20/01/21</t>
  </si>
  <si>
    <t>לא מדורג</t>
  </si>
  <si>
    <t>ארי נדלן אגח א- ארי נדלן</t>
  </si>
  <si>
    <t>3660156</t>
  </si>
  <si>
    <t>520038332</t>
  </si>
  <si>
    <t>15/05/22</t>
  </si>
  <si>
    <t>דוראל  אגח א- דוראל אנרגיה</t>
  </si>
  <si>
    <t>1179134</t>
  </si>
  <si>
    <t>515364891</t>
  </si>
  <si>
    <t>אנרגיה מתחדשת</t>
  </si>
  <si>
    <t>12/10/21</t>
  </si>
  <si>
    <t>מניבים ריט אגח ג- מניבים ריט</t>
  </si>
  <si>
    <t>1177658</t>
  </si>
  <si>
    <t>515327120</t>
  </si>
  <si>
    <t>22/06/21</t>
  </si>
  <si>
    <t>נופר אנרג אגח א- נופר אנרג'י</t>
  </si>
  <si>
    <t>1179340</t>
  </si>
  <si>
    <t>514599943</t>
  </si>
  <si>
    <t>07/03/22</t>
  </si>
  <si>
    <t>תנופורט  אגח ב- תנופורט</t>
  </si>
  <si>
    <t>1189919</t>
  </si>
  <si>
    <t>511519829</t>
  </si>
  <si>
    <t>22/09/22</t>
  </si>
  <si>
    <t>אקויטל אגח 3- אקויטל</t>
  </si>
  <si>
    <t>7550148</t>
  </si>
  <si>
    <t>520030859</t>
  </si>
  <si>
    <t>15/10/20</t>
  </si>
  <si>
    <t>נמקו אגח ג- נמקו ריאלטי</t>
  </si>
  <si>
    <t>1198761</t>
  </si>
  <si>
    <t>1905761</t>
  </si>
  <si>
    <t>13/08/23</t>
  </si>
  <si>
    <t>פסיפיק אגח ג- פסיפיק אוק אסאואר(בי וי איי) הולדינג</t>
  </si>
  <si>
    <t>1900288</t>
  </si>
  <si>
    <t>26/07/23</t>
  </si>
  <si>
    <t>כללביט  אגח יב- כללביט</t>
  </si>
  <si>
    <t>1179928</t>
  </si>
  <si>
    <t>513754069</t>
  </si>
  <si>
    <t>ביטוח</t>
  </si>
  <si>
    <t>18/10/22</t>
  </si>
  <si>
    <t>נמקו אגח א- נמקו ריאלטי</t>
  </si>
  <si>
    <t>1139575</t>
  </si>
  <si>
    <t>15/11/20</t>
  </si>
  <si>
    <t>פסיפיק אגח ב- פסיפיק אוק אסאואר(בי וי איי) הולדינג</t>
  </si>
  <si>
    <t>1163062</t>
  </si>
  <si>
    <t>02/05/22</t>
  </si>
  <si>
    <t>אמ.ג'יג'י אגח ב- אמ.ג'י.ג'י</t>
  </si>
  <si>
    <t>1160811</t>
  </si>
  <si>
    <t>1981143</t>
  </si>
  <si>
    <t>19/09/23</t>
  </si>
  <si>
    <t>בזן   אגח יב- בתי זיקוק</t>
  </si>
  <si>
    <t>2590578</t>
  </si>
  <si>
    <t>520036658</t>
  </si>
  <si>
    <t>22/08/21</t>
  </si>
  <si>
    <t>אנלייט אנ אגח ד- אנלייט אנרגיה</t>
  </si>
  <si>
    <t>7200256</t>
  </si>
  <si>
    <t>520041146</t>
  </si>
  <si>
    <t>אנלייט אנרגיה אג ו- אנלייט אנרגיה</t>
  </si>
  <si>
    <t>7200173</t>
  </si>
  <si>
    <t>26/09/23</t>
  </si>
  <si>
    <t>אנרג'יקס אג ב</t>
  </si>
  <si>
    <t>1168483</t>
  </si>
  <si>
    <t>513901371</t>
  </si>
  <si>
    <t>אפי נכסים אגח י- אפי נכסים</t>
  </si>
  <si>
    <t>1160878</t>
  </si>
  <si>
    <t>04/11/20</t>
  </si>
  <si>
    <t>אפי נכסים אגח יב- אפי נכסים</t>
  </si>
  <si>
    <t>1173764</t>
  </si>
  <si>
    <t>09/03/21</t>
  </si>
  <si>
    <t>דה לסר אגח ח- דה לסר</t>
  </si>
  <si>
    <t>1193192</t>
  </si>
  <si>
    <t>1427976</t>
  </si>
  <si>
    <t>31/01/23</t>
  </si>
  <si>
    <t>יצוא אגח א</t>
  </si>
  <si>
    <t>7040082</t>
  </si>
  <si>
    <t>520025156</t>
  </si>
  <si>
    <t>05/08/20</t>
  </si>
  <si>
    <t>סטרוברי  אגח ד- סטרוברי</t>
  </si>
  <si>
    <t>1863501</t>
  </si>
  <si>
    <t>06/08/23</t>
  </si>
  <si>
    <t>סטרוברי אג"ח 1- סטרוברי</t>
  </si>
  <si>
    <t>1136951</t>
  </si>
  <si>
    <t>אאורה אגח טז- אאורה</t>
  </si>
  <si>
    <t>3730579</t>
  </si>
  <si>
    <t>30/11/22</t>
  </si>
  <si>
    <t>אסאר אקורד אגח א- אס.אר אקורד</t>
  </si>
  <si>
    <t>4220349</t>
  </si>
  <si>
    <t>11/05/21</t>
  </si>
  <si>
    <t>אקסטל  אגח ג- אקסטל לימיטד</t>
  </si>
  <si>
    <t>1175041</t>
  </si>
  <si>
    <t>1811308</t>
  </si>
  <si>
    <t>08/06/21</t>
  </si>
  <si>
    <t>בית זיקוק אגח 2- בית זיקוק אשדוד</t>
  </si>
  <si>
    <t>1199488</t>
  </si>
  <si>
    <t>513775163</t>
  </si>
  <si>
    <t>14/09/23</t>
  </si>
  <si>
    <t>דה לסר אגח ז- דה לסר</t>
  </si>
  <si>
    <t>1178920</t>
  </si>
  <si>
    <t>מלרן אגח2- מלרן פרוייקטים</t>
  </si>
  <si>
    <t>1170323</t>
  </si>
  <si>
    <t>514097591</t>
  </si>
  <si>
    <t>29/06/21</t>
  </si>
  <si>
    <t>מניף אגח א- מניף-פיננסים</t>
  </si>
  <si>
    <t>1185883</t>
  </si>
  <si>
    <t>512764408</t>
  </si>
  <si>
    <t>01/12/22</t>
  </si>
  <si>
    <t>נאוויטס פטרו אגח ב- נאוויטס פטרו</t>
  </si>
  <si>
    <t>1169614</t>
  </si>
  <si>
    <t>550263107</t>
  </si>
  <si>
    <t>חיפושי נפט וגז</t>
  </si>
  <si>
    <t>21/03/23</t>
  </si>
  <si>
    <t>שלמה נדלן אגח ד- שלמה נדלן</t>
  </si>
  <si>
    <t>1157668</t>
  </si>
  <si>
    <t>513957472</t>
  </si>
  <si>
    <t>28/10/21</t>
  </si>
  <si>
    <t>חג'ג'    אגח יא- חג'ג' נדלן</t>
  </si>
  <si>
    <t>8230328</t>
  </si>
  <si>
    <t>520033309</t>
  </si>
  <si>
    <t>ilBBB+</t>
  </si>
  <si>
    <t>27/12/21</t>
  </si>
  <si>
    <t>חג'ג' אג"ח 8- חג'ג' נדלן</t>
  </si>
  <si>
    <t>8230229</t>
  </si>
  <si>
    <t>שוהם ביזנס אגח ד- שוהם ביזנס</t>
  </si>
  <si>
    <t>1182047</t>
  </si>
  <si>
    <t>520043860</t>
  </si>
  <si>
    <t>Baa1.il</t>
  </si>
  <si>
    <t>04/04/22</t>
  </si>
  <si>
    <t>לוזון קבוצה אג10</t>
  </si>
  <si>
    <t>4730206</t>
  </si>
  <si>
    <t>520039660</t>
  </si>
  <si>
    <t>Baa2.il</t>
  </si>
  <si>
    <t>01/11/20</t>
  </si>
  <si>
    <t>אמ אר אר אגח ב- אמ אר אר</t>
  </si>
  <si>
    <t>1184696</t>
  </si>
  <si>
    <t>1983001</t>
  </si>
  <si>
    <t>23/02/22</t>
  </si>
  <si>
    <t>אמפא יובל אגח א- אמפא יובלים</t>
  </si>
  <si>
    <t>1193515</t>
  </si>
  <si>
    <t>516286432</t>
  </si>
  <si>
    <t>13/02/23</t>
  </si>
  <si>
    <t>אפי קפיטל אגח ג- אפי קפיטל נדלן</t>
  </si>
  <si>
    <t>1199744</t>
  </si>
  <si>
    <t>513948216</t>
  </si>
  <si>
    <t>18/09/23</t>
  </si>
  <si>
    <t>בי קומיונק אגח ו- בי קומיונקיישנס</t>
  </si>
  <si>
    <t>1178151</t>
  </si>
  <si>
    <t>512832742</t>
  </si>
  <si>
    <t>25/06/23</t>
  </si>
  <si>
    <t>גיבוי אחזקות אגח 2- גיבוי אחזקות</t>
  </si>
  <si>
    <t>4480190</t>
  </si>
  <si>
    <t>520039314</t>
  </si>
  <si>
    <t>24/11/21</t>
  </si>
  <si>
    <t>גיבוי אחזקות אגח א- גיבוי אחזקות</t>
  </si>
  <si>
    <t>4480133</t>
  </si>
  <si>
    <t>17/06/21</t>
  </si>
  <si>
    <t>גפן מגורים אג א- גפן מגורים</t>
  </si>
  <si>
    <t>1199686</t>
  </si>
  <si>
    <t>512781386</t>
  </si>
  <si>
    <t>דלק קב אגח לו- דלק קבוצה</t>
  </si>
  <si>
    <t>1181122</t>
  </si>
  <si>
    <t>520044322</t>
  </si>
  <si>
    <t>13/12/21</t>
  </si>
  <si>
    <t>חג'ג'    אגח יג- חג'ג' נדלן</t>
  </si>
  <si>
    <t>1190040</t>
  </si>
  <si>
    <t>28/09/22</t>
  </si>
  <si>
    <t>חנן מור  אגח יא- חנן מור</t>
  </si>
  <si>
    <t>1168079</t>
  </si>
  <si>
    <t>513605519</t>
  </si>
  <si>
    <t>14/02/23</t>
  </si>
  <si>
    <t>יובלים אגח ג- יובלים קבוצה</t>
  </si>
  <si>
    <t>1198696</t>
  </si>
  <si>
    <t>514625094</t>
  </si>
  <si>
    <t>09/08/23</t>
  </si>
  <si>
    <t>ישראל קנדה אגח ז- ישראל קנדה</t>
  </si>
  <si>
    <t>4340212</t>
  </si>
  <si>
    <t>520039298</t>
  </si>
  <si>
    <t>02/01/22</t>
  </si>
  <si>
    <t>ספיר קור אג 19- ספיר קורפ</t>
  </si>
  <si>
    <t>1188648</t>
  </si>
  <si>
    <t>520038340</t>
  </si>
  <si>
    <t>07/06/23</t>
  </si>
  <si>
    <t>ספיר קור אג18- ספיר קורפ</t>
  </si>
  <si>
    <t>3650140</t>
  </si>
  <si>
    <t>07/12/21</t>
  </si>
  <si>
    <t>עמרם אברהם אגח א- עמרם</t>
  </si>
  <si>
    <t>513201582</t>
  </si>
  <si>
    <t>06/07/23</t>
  </si>
  <si>
    <t>פסגות קב  אגח ג- פסגות קבוצה</t>
  </si>
  <si>
    <t>1194026</t>
  </si>
  <si>
    <t>520033804</t>
  </si>
  <si>
    <t>שרותים פיננסים</t>
  </si>
  <si>
    <t>08/03/23</t>
  </si>
  <si>
    <t>רוטשטיין  אגח ח- רוטשטיין</t>
  </si>
  <si>
    <t>5390182</t>
  </si>
  <si>
    <t>520039959</t>
  </si>
  <si>
    <t>רוטשטיין אגח יא- רוטשטיין</t>
  </si>
  <si>
    <t>1197177</t>
  </si>
  <si>
    <t>27/06/23</t>
  </si>
  <si>
    <t>רותם שני  אגח א- רותם שני</t>
  </si>
  <si>
    <t>1173996</t>
  </si>
  <si>
    <t>512287517</t>
  </si>
  <si>
    <t>10/03/21</t>
  </si>
  <si>
    <t>סיאון אגח א- סיאון</t>
  </si>
  <si>
    <t>1194018</t>
  </si>
  <si>
    <t>2409</t>
  </si>
  <si>
    <t>27/02/23</t>
  </si>
  <si>
    <t>סה"כ אחר</t>
  </si>
  <si>
    <t>TEVA  4.75 09/05/2027- טבע</t>
  </si>
  <si>
    <t>US88167AAP66</t>
  </si>
  <si>
    <t>520013954</t>
  </si>
  <si>
    <t>Pharma &amp; Biotechnology</t>
  </si>
  <si>
    <t>BB-</t>
  </si>
  <si>
    <t>02/11/21</t>
  </si>
  <si>
    <t>TEVA  5.125 09/05/2029- טבע</t>
  </si>
  <si>
    <t>US88167AAQ40</t>
  </si>
  <si>
    <t>TEVA 3.75 09/05/2027- טבע</t>
  </si>
  <si>
    <t>XS2406607098</t>
  </si>
  <si>
    <t>TEVA 4.375 09/05/2030- טבע</t>
  </si>
  <si>
    <t>XS2406607171</t>
  </si>
  <si>
    <t>DORLEV 7.494 30/12/23- DELEK OVERRIDING ROYALTY LEVIATHAN</t>
  </si>
  <si>
    <t>IL0011691354</t>
  </si>
  <si>
    <t>514798826</t>
  </si>
  <si>
    <t>Energy</t>
  </si>
  <si>
    <t>B+</t>
  </si>
  <si>
    <t>Fitch</t>
  </si>
  <si>
    <t>UNH 5.3 15/02/30- UnitedHealth Group</t>
  </si>
  <si>
    <t>US91324PEQ19</t>
  </si>
  <si>
    <t>5384</t>
  </si>
  <si>
    <t>Insurance</t>
  </si>
  <si>
    <t>A2</t>
  </si>
  <si>
    <t>15/08/23</t>
  </si>
  <si>
    <t>33/JPM 4.912 25/7- JP MORGAN</t>
  </si>
  <si>
    <t>US46647PDH64</t>
  </si>
  <si>
    <t>4809</t>
  </si>
  <si>
    <t>Banks</t>
  </si>
  <si>
    <t>A-</t>
  </si>
  <si>
    <t>22/02/23</t>
  </si>
  <si>
    <t>BAC 4.827 22/07/26- Bank of  America</t>
  </si>
  <si>
    <t>US06051GLA57</t>
  </si>
  <si>
    <t>2180</t>
  </si>
  <si>
    <t>27/10/22</t>
  </si>
  <si>
    <t>HYUNDAI 5.6 30/03/28- Hyundai Capital America</t>
  </si>
  <si>
    <t>US44891CCD39</t>
  </si>
  <si>
    <t>5388</t>
  </si>
  <si>
    <t>Automobiles &amp; Components</t>
  </si>
  <si>
    <t>BBB+</t>
  </si>
  <si>
    <t>05/09/23</t>
  </si>
  <si>
    <t>MQGAU 5.887 15/06/34- Macquarie Group</t>
  </si>
  <si>
    <t>US55608KBN46</t>
  </si>
  <si>
    <t>5389</t>
  </si>
  <si>
    <t>VW 4.75 13/11/28- VOLKSWAGEN</t>
  </si>
  <si>
    <t>US928668AU66</t>
  </si>
  <si>
    <t>4255</t>
  </si>
  <si>
    <t>24/10/22</t>
  </si>
  <si>
    <t>15/01/26 FSK 3.4- FS KKR</t>
  </si>
  <si>
    <t>US302635AG21</t>
  </si>
  <si>
    <t>5143</t>
  </si>
  <si>
    <t>Diversified Financials</t>
  </si>
  <si>
    <t>BBB-</t>
  </si>
  <si>
    <t>03/12/20</t>
  </si>
  <si>
    <t>OMEGA  3.375 01/02/31- Omega Healthcare Investors</t>
  </si>
  <si>
    <t>US681936BM17</t>
  </si>
  <si>
    <t>5391</t>
  </si>
  <si>
    <t>Real Estate</t>
  </si>
  <si>
    <t>PSEC 3.364 15.11.26</t>
  </si>
  <si>
    <t>US74348TAV44</t>
  </si>
  <si>
    <t>5268</t>
  </si>
  <si>
    <t>25/05/21</t>
  </si>
  <si>
    <t>PSEC 3.706 22/01/26</t>
  </si>
  <si>
    <t>US74348TAU60</t>
  </si>
  <si>
    <t>12/02/21</t>
  </si>
  <si>
    <t>SANUSA 6.565 12/06/29- SANTANDER HOLDINGS</t>
  </si>
  <si>
    <t>US80282KBG04</t>
  </si>
  <si>
    <t>5380</t>
  </si>
  <si>
    <t>Baa3</t>
  </si>
  <si>
    <t>18/07/23</t>
  </si>
  <si>
    <t>VTRS 3.95 15/06/26- VIATRIS</t>
  </si>
  <si>
    <t>US62854AAN46</t>
  </si>
  <si>
    <t>5247</t>
  </si>
  <si>
    <t>17/07/23</t>
  </si>
  <si>
    <t>SMTPLN 2 31/01/25- SUMMIT PROPERTIES</t>
  </si>
  <si>
    <t>XS1757821688</t>
  </si>
  <si>
    <t>5374</t>
  </si>
  <si>
    <t>Other</t>
  </si>
  <si>
    <t>Ba1</t>
  </si>
  <si>
    <t>19/05/23</t>
  </si>
  <si>
    <t>ENOGLN 6.50 30.04.2027- Energean</t>
  </si>
  <si>
    <t>USG3044DAA49</t>
  </si>
  <si>
    <t>5144</t>
  </si>
  <si>
    <t>IAECN 9 15/07/26- ITHACA ENERGY NORTH</t>
  </si>
  <si>
    <t>USG49774AB18</t>
  </si>
  <si>
    <t>5327</t>
  </si>
  <si>
    <t>B3</t>
  </si>
  <si>
    <t>סה"כ תל אביב 35</t>
  </si>
  <si>
    <t>או.פי.סי אנרגיה- או.פי.סי אנרגיה</t>
  </si>
  <si>
    <t>1141571</t>
  </si>
  <si>
    <t>514401702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</si>
  <si>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</si>
  <si>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</si>
  <si>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</si>
  <si>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</si>
  <si>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</si>
  <si>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</si>
  <si>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</si>
  <si>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</si>
  <si>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</si>
  <si>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</si>
  <si>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</si>
  <si>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</si>
  <si>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</si>
  <si>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</si>
  <si>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</si>
  <si>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</si>
  <si>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</si>
  <si>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</si>
  <si>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</si>
  <si>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</si>
  <si>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</si>
  <si>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</si>
  <si>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</si>
  <si>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</si>
  <si>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</si>
  <si>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</si>
  <si>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</si>
  <si>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איי.סי.אל- איי.סי.אל</t>
  </si>
  <si>
    <t>281014</t>
  </si>
  <si>
    <t>520027830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</si>
  <si>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</si>
  <si>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</si>
  <si>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</si>
  <si>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</si>
  <si>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</si>
  <si>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</si>
  <si>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</si>
  <si>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</si>
  <si>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</si>
  <si>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</si>
  <si>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</si>
  <si>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</si>
  <si>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</si>
  <si>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</si>
  <si>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</si>
  <si>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</si>
  <si>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</si>
  <si>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בזק- בזק</t>
  </si>
  <si>
    <t>230011</t>
  </si>
  <si>
    <t>סה"כ תל אביב 90</t>
  </si>
  <si>
    <t>פז בית זיקוק אשדוד (בז"א)- בית זיקוק אשדוד</t>
  </si>
  <si>
    <t>1198910</t>
  </si>
  <si>
    <t>פז נפט- פז נפט</t>
  </si>
  <si>
    <t>1100007</t>
  </si>
  <si>
    <t>510216054</t>
  </si>
  <si>
    <t>נופר אנרג'י- נופר אנרג'י</t>
  </si>
  <si>
    <t>1170877</t>
  </si>
  <si>
    <t>מימון ישיר- מימון ישיר קב</t>
  </si>
  <si>
    <t>1168186</t>
  </si>
  <si>
    <t>מנורה    1- מנורה מב החזקות</t>
  </si>
  <si>
    <t>566018</t>
  </si>
  <si>
    <t>520007469</t>
  </si>
  <si>
    <t>חג'ג' נדל"ן- חג'ג' נדלן</t>
  </si>
  <si>
    <t>823013</t>
  </si>
  <si>
    <t>דיפלומט אחזקות- דיפלומט</t>
  </si>
  <si>
    <t>1173491</t>
  </si>
  <si>
    <t>510400740</t>
  </si>
  <si>
    <t>מסחר</t>
  </si>
  <si>
    <t>סקופ- סקופ</t>
  </si>
  <si>
    <t>288019</t>
  </si>
  <si>
    <t>520037425</t>
  </si>
  <si>
    <t>קרסו- קרסו מוטורס</t>
  </si>
  <si>
    <t>1123850</t>
  </si>
  <si>
    <t>514065283</t>
  </si>
  <si>
    <t>תדיראן הולדינגס- תדיראן גרופ</t>
  </si>
  <si>
    <t>258012</t>
  </si>
  <si>
    <t>520036732</t>
  </si>
  <si>
    <t>אלקטרה נדלן- אלקטרה נדל"ן</t>
  </si>
  <si>
    <t>1094044</t>
  </si>
  <si>
    <t>510607328</t>
  </si>
  <si>
    <t>ריט 1- 1 ריט</t>
  </si>
  <si>
    <t>1098920</t>
  </si>
  <si>
    <t>נכסים בנין- נכסים ובנין</t>
  </si>
  <si>
    <t>699017</t>
  </si>
  <si>
    <t>סלע נדל"ן- סלע קפיטל נדל"ן</t>
  </si>
  <si>
    <t>1109644</t>
  </si>
  <si>
    <t>יוחננוף- יוחננוף</t>
  </si>
  <si>
    <t>1161264</t>
  </si>
  <si>
    <t>511344186</t>
  </si>
  <si>
    <t>רשתות שיווק</t>
  </si>
  <si>
    <t>פוקס- פוקס</t>
  </si>
  <si>
    <t>1087022</t>
  </si>
  <si>
    <t>512157603</t>
  </si>
  <si>
    <t>ריטיילורס- ריטיילורס</t>
  </si>
  <si>
    <t>1175488</t>
  </si>
  <si>
    <t>514211457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</si>
  <si>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</si>
  <si>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</si>
  <si>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</si>
  <si>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</si>
  <si>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</si>
  <si>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</si>
  <si>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</si>
  <si>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ישראכרט- ישראכרט</t>
  </si>
  <si>
    <t>1157403</t>
  </si>
  <si>
    <t>510706153</t>
  </si>
  <si>
    <t>סה"כ מניות היתר</t>
  </si>
  <si>
    <t>ארד- ארד</t>
  </si>
  <si>
    <t>1091651</t>
  </si>
  <si>
    <t>510007800</t>
  </si>
  <si>
    <t>אלקטרוניקה ואופטיקה</t>
  </si>
  <si>
    <t>בליץ- בליץ</t>
  </si>
  <si>
    <t>424010</t>
  </si>
  <si>
    <t>520038779</t>
  </si>
  <si>
    <t>נור- נור אינק</t>
  </si>
  <si>
    <t>1175728</t>
  </si>
  <si>
    <t>515926475</t>
  </si>
  <si>
    <t>נקסט ויז'ן- נקסט ויז'ן</t>
  </si>
  <si>
    <t>1176593</t>
  </si>
  <si>
    <t>514259019</t>
  </si>
  <si>
    <t>סולאיר- סולאיר</t>
  </si>
  <si>
    <t>1172287</t>
  </si>
  <si>
    <t>516046307</t>
  </si>
  <si>
    <t>מלרן- מלרן פרוייקטים</t>
  </si>
  <si>
    <t>1170950</t>
  </si>
  <si>
    <t>מניף- מניף-פיננסים</t>
  </si>
  <si>
    <t>1170893</t>
  </si>
  <si>
    <t>חג'ג' אירופה- חג'ג' אירופה</t>
  </si>
  <si>
    <t>1143635</t>
  </si>
  <si>
    <t>515682292</t>
  </si>
  <si>
    <t>רוטשטיין- רוטשטיין</t>
  </si>
  <si>
    <t>539015</t>
  </si>
  <si>
    <t>ישרוטל- ישרוטל</t>
  </si>
  <si>
    <t>1080985</t>
  </si>
  <si>
    <t>520042482</t>
  </si>
  <si>
    <t>מלונאות ותיירות</t>
  </si>
  <si>
    <t>בכורי שדה- 'בכורי שדה אחז</t>
  </si>
  <si>
    <t>1172618</t>
  </si>
  <si>
    <t>512402538</t>
  </si>
  <si>
    <t>בית שמש- בית שמש</t>
  </si>
  <si>
    <t>1081561</t>
  </si>
  <si>
    <t>520043480</t>
  </si>
  <si>
    <t>מתכת ומוצרי בניה</t>
  </si>
  <si>
    <t>חמת- חמת</t>
  </si>
  <si>
    <t>384016</t>
  </si>
  <si>
    <t>520038530</t>
  </si>
  <si>
    <t>בית בכפר- בית בכפר</t>
  </si>
  <si>
    <t>1183656</t>
  </si>
  <si>
    <t>511605719</t>
  </si>
  <si>
    <t>גב ים    1- גב ים</t>
  </si>
  <si>
    <t>759019</t>
  </si>
  <si>
    <t>רני צים- רני צים</t>
  </si>
  <si>
    <t>1143619</t>
  </si>
  <si>
    <t>טופ גאם- טופ גאם</t>
  </si>
  <si>
    <t>1179142</t>
  </si>
  <si>
    <t>513561399</t>
  </si>
  <si>
    <t>פודטק</t>
  </si>
  <si>
    <t>זוז פאוור- זוז פאוור</t>
  </si>
  <si>
    <t>1174184</t>
  </si>
  <si>
    <t>514881564</t>
  </si>
  <si>
    <t>טיב טעם- טיב טעם</t>
  </si>
  <si>
    <t>103010</t>
  </si>
  <si>
    <t>520041187</t>
  </si>
  <si>
    <t>מולטי ריטייל- מולטי ריטייל</t>
  </si>
  <si>
    <t>1171669</t>
  </si>
  <si>
    <t>515546224</t>
  </si>
  <si>
    <t>אוריין- אוריין</t>
  </si>
  <si>
    <t>1103506</t>
  </si>
  <si>
    <t>511068256</t>
  </si>
  <si>
    <t>אי.טי.ג'י.איי- אי.טי.ג'י.איי</t>
  </si>
  <si>
    <t>1176114</t>
  </si>
  <si>
    <t>513764399</t>
  </si>
  <si>
    <t>שגריר- שגריר רכב</t>
  </si>
  <si>
    <t>1138379</t>
  </si>
  <si>
    <t>515158665</t>
  </si>
  <si>
    <t>אטראו שוקי הון- אטראו שוקי הון</t>
  </si>
  <si>
    <t>1096106</t>
  </si>
  <si>
    <t>513773564</t>
  </si>
  <si>
    <t>אידומו זכויות 1- אידומו</t>
  </si>
  <si>
    <t>1199439</t>
  </si>
  <si>
    <t>513973727</t>
  </si>
  <si>
    <t>פוםוום- פוםוום</t>
  </si>
  <si>
    <t>1173434</t>
  </si>
  <si>
    <t>515236735</t>
  </si>
  <si>
    <t>קוויקליזארד- קוויקליזארד</t>
  </si>
  <si>
    <t>1172840</t>
  </si>
  <si>
    <t>514439785</t>
  </si>
  <si>
    <t>סה"כ call 001 אופציות</t>
  </si>
  <si>
    <t>S H L Telemedicine Ltd</t>
  </si>
  <si>
    <t>IL0010855885</t>
  </si>
  <si>
    <t>5261</t>
  </si>
  <si>
    <t>Health Care Equip &amp; Services</t>
  </si>
  <si>
    <t>NICE SYSTEMS LTD</t>
  </si>
  <si>
    <t>US6536561086</t>
  </si>
  <si>
    <t>NYSE</t>
  </si>
  <si>
    <t>520036872</t>
  </si>
  <si>
    <t>Software &amp; Services</t>
  </si>
  <si>
    <t>ITURAN LOCATION-US</t>
  </si>
  <si>
    <t>IL0010818685</t>
  </si>
  <si>
    <t>5169</t>
  </si>
  <si>
    <t>Technology Hardware &amp; Equip</t>
  </si>
  <si>
    <t>CAMTEK- קמטק</t>
  </si>
  <si>
    <t>IL0010952641</t>
  </si>
  <si>
    <t>NASDAQ</t>
  </si>
  <si>
    <t>511235434</t>
  </si>
  <si>
    <t>ORMAT TECHNOLOGIES-ORA</t>
  </si>
  <si>
    <t>US6866881021</t>
  </si>
  <si>
    <t>880326081</t>
  </si>
  <si>
    <t>Utilities</t>
  </si>
  <si>
    <t>BANK OF AMERICA - BAC- Bank of  America</t>
  </si>
  <si>
    <t>US0605051046</t>
  </si>
  <si>
    <t>JPM - JP  MORGAN</t>
  </si>
  <si>
    <t>US46625H1005</t>
  </si>
  <si>
    <t>NEOEN FP</t>
  </si>
  <si>
    <t>FR0011675362</t>
  </si>
  <si>
    <t>5175</t>
  </si>
  <si>
    <t>RWE GR</t>
  </si>
  <si>
    <t>DE0007037129</t>
  </si>
  <si>
    <t>5242</t>
  </si>
  <si>
    <t>RWE GY</t>
  </si>
  <si>
    <t>Mondelez International- Mondelez International</t>
  </si>
  <si>
    <t>US6092071058</t>
  </si>
  <si>
    <t>5075</t>
  </si>
  <si>
    <t>Food Beverage &amp; Tobacco</t>
  </si>
  <si>
    <t>JACOB SOLUTIONS- JACOBS SOLUTIONS</t>
  </si>
  <si>
    <t>US46982L1089</t>
  </si>
  <si>
    <t>5377</t>
  </si>
  <si>
    <t>INDUSTRIAL</t>
  </si>
  <si>
    <t>GOOG GOOGLE C Class- GOOGLE</t>
  </si>
  <si>
    <t>US02079K1079</t>
  </si>
  <si>
    <t>960</t>
  </si>
  <si>
    <t>Media</t>
  </si>
  <si>
    <t>PFIZER INC-PFE- PFIZER</t>
  </si>
  <si>
    <t>US7170811035</t>
  </si>
  <si>
    <t>1190</t>
  </si>
  <si>
    <t>PARK PLAZA  HOTEL</t>
  </si>
  <si>
    <t>GG00B1Z5FH87</t>
  </si>
  <si>
    <t>LSE</t>
  </si>
  <si>
    <t>5123</t>
  </si>
  <si>
    <t>SOITEC FP</t>
  </si>
  <si>
    <t>FR0013227113</t>
  </si>
  <si>
    <t>5250</t>
  </si>
  <si>
    <t>Semiconductors &amp; Semicon Equip</t>
  </si>
  <si>
    <t>TSM - TAIWAN SEMICONDUCTOR- TSMC-TAIWAN SEMICONDUCTOR</t>
  </si>
  <si>
    <t>us8740391003</t>
  </si>
  <si>
    <t>5088</t>
  </si>
  <si>
    <t>MSFT -  MICROSOFT- MICROSOFT</t>
  </si>
  <si>
    <t>us5949181045</t>
  </si>
  <si>
    <t>5083</t>
  </si>
  <si>
    <t>AAPL - Apple</t>
  </si>
  <si>
    <t>US0378331005</t>
  </si>
  <si>
    <t>930</t>
  </si>
  <si>
    <t>ENEL SPA</t>
  </si>
  <si>
    <t>IT0003128367</t>
  </si>
  <si>
    <t>5039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</si>
  <si>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</si>
  <si>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</si>
  <si>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</si>
  <si>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</si>
  <si>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</si>
  <si>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</si>
  <si>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VOO US_VANGUARD S&amp;P 500</t>
  </si>
  <si>
    <t>US9229083632</t>
  </si>
  <si>
    <t>4922</t>
  </si>
  <si>
    <t>מניות</t>
  </si>
  <si>
    <t>סה"כ שמחקות מדדים אחרים</t>
  </si>
  <si>
    <t>סה"כ אג"ח ממשלתי</t>
  </si>
  <si>
    <t>סה"כ אגח קונצרני</t>
  </si>
  <si>
    <t>S&amp;P 500 (4D) PTF- פסגות קרנות נאמנות</t>
  </si>
  <si>
    <t>5127469</t>
  </si>
  <si>
    <t>513765339</t>
  </si>
  <si>
    <t>סה"כ כתבי אופציות בישראל</t>
  </si>
  <si>
    <t>אלמדה  אופציה 2 10/10/23</t>
  </si>
  <si>
    <t>1168988</t>
  </si>
  <si>
    <t>השקעות במדעי החיים</t>
  </si>
  <si>
    <t>בית בכפר אופציה 1 30/01/25- בית בכפר</t>
  </si>
  <si>
    <t>1183664</t>
  </si>
  <si>
    <t>צ'קראטק אפ 3 20.03.25- זוז פאוור</t>
  </si>
  <si>
    <t>1185321</t>
  </si>
  <si>
    <t>אידומו  אפ 1_ 10/12/2023- אידומו</t>
  </si>
  <si>
    <t>1176353</t>
  </si>
  <si>
    <t>טראקנט אופציה 1 02/03/25- טראקנט</t>
  </si>
  <si>
    <t>1174101</t>
  </si>
  <si>
    <t>פיימנט אופציה 1 15/10/24- פיימנט</t>
  </si>
  <si>
    <t>1180884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</si>
  <si>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</si>
  <si>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</si>
  <si>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</si>
  <si>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</si>
  <si>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</si>
  <si>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</si>
  <si>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</si>
  <si>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</si>
  <si>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</si>
  <si>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</si>
  <si>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DJIA  MINI-DMZ3-15/12/23</t>
  </si>
  <si>
    <t>BBG01BY933H9</t>
  </si>
  <si>
    <t>FUT VAL EUR HSBC - רוו"ה מחוזים</t>
  </si>
  <si>
    <t>333740</t>
  </si>
  <si>
    <t>FUT VAL USD - רוו"ה מחוזים</t>
  </si>
  <si>
    <t>415349</t>
  </si>
  <si>
    <t>MINI NASDAQ100-NQZ3- 15/12/23</t>
  </si>
  <si>
    <t>BBG017PGMHT7</t>
  </si>
  <si>
    <t>MSCI EM - MESZ3 - 15/12/2023</t>
  </si>
  <si>
    <t>BBG00YM424S1</t>
  </si>
  <si>
    <t>S&amp;P500 E-MINI -ESZ3-15/12/23</t>
  </si>
  <si>
    <t>BBG011BQCN48</t>
  </si>
  <si>
    <t>STOXX 600- SXOZ3-15/12/23</t>
  </si>
  <si>
    <t>DE000C6XKB36</t>
  </si>
  <si>
    <t>ULRTA 10 YEAR US - UXYZ3 - 19/12/23</t>
  </si>
  <si>
    <t>BBG01FY50CD5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</si>
  <si>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</si>
  <si>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</si>
  <si>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</si>
  <si>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</si>
  <si>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</si>
  <si>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</si>
  <si>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</si>
  <si>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</si>
  <si>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</si>
  <si>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</si>
  <si>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</si>
  <si>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</si>
  <si>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</si>
  <si>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</si>
  <si>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נעמ 2 - לא סחיר- גמא ניהול</t>
  </si>
  <si>
    <t>1184209</t>
  </si>
  <si>
    <t>512711789</t>
  </si>
  <si>
    <t>נאוי נעמ פרטי-1/2/24- נאוי</t>
  </si>
  <si>
    <t>96048</t>
  </si>
  <si>
    <t>520036070</t>
  </si>
  <si>
    <t>27/04/22</t>
  </si>
  <si>
    <t>אספן נעמ 1-לא סחיר- אספן גרופ</t>
  </si>
  <si>
    <t>3130374</t>
  </si>
  <si>
    <t>520037540</t>
  </si>
  <si>
    <t>אלביט מע נעמ1-לא סחיר- אלביט מערכות</t>
  </si>
  <si>
    <t>1199157</t>
  </si>
  <si>
    <t>31/08/23</t>
  </si>
  <si>
    <t>אדמה נע"מ 2 - לא סחיר- אדמה</t>
  </si>
  <si>
    <t>1161983</t>
  </si>
  <si>
    <t>14/06/23</t>
  </si>
  <si>
    <t>סה"כ תעודות חוב מסחריות של חברות ישראליות</t>
  </si>
  <si>
    <t>סה"כ תעודות חוב מסחריות של חברות זרות</t>
  </si>
  <si>
    <t>רפאל אג3מ- רפאל</t>
  </si>
  <si>
    <t>1140276</t>
  </si>
  <si>
    <t>520042185</t>
  </si>
  <si>
    <t>04/05/21</t>
  </si>
  <si>
    <t>תשת אנרג אגא-רמ</t>
  </si>
  <si>
    <t>1168087</t>
  </si>
  <si>
    <t>520027293</t>
  </si>
  <si>
    <t>17/08/20</t>
  </si>
  <si>
    <t>רפאל  אג4מ- רפאל</t>
  </si>
  <si>
    <t>1140284</t>
  </si>
  <si>
    <t>רפאל   אג5מ</t>
  </si>
  <si>
    <t>1140292</t>
  </si>
  <si>
    <t>אורמת אגח 4 - רמ</t>
  </si>
  <si>
    <t>1167212</t>
  </si>
  <si>
    <t>01/07/20</t>
  </si>
  <si>
    <t>עוגן אגח א - רמ- עוגן</t>
  </si>
  <si>
    <t>1196831</t>
  </si>
  <si>
    <t>516556545</t>
  </si>
  <si>
    <t>18/06/23</t>
  </si>
  <si>
    <t>לידר  אגח ח- רמ- לידר השקעות</t>
  </si>
  <si>
    <t>3180361</t>
  </si>
  <si>
    <t>520037664</t>
  </si>
  <si>
    <t>28/02/21</t>
  </si>
  <si>
    <t>ביטוח ישיר אג"ח 11</t>
  </si>
  <si>
    <t>1138825</t>
  </si>
  <si>
    <t>520044439</t>
  </si>
  <si>
    <t>27/04/20</t>
  </si>
  <si>
    <t>י.ח.ק אגח ב -רמ- י.ח.ק להשקעות</t>
  </si>
  <si>
    <t>1181783</t>
  </si>
  <si>
    <t>550016091</t>
  </si>
  <si>
    <t>15/11/21</t>
  </si>
  <si>
    <t>פסגות ק.אג ב-רמ- פסגות קבוצה</t>
  </si>
  <si>
    <t>5990171</t>
  </si>
  <si>
    <t>18/08/21</t>
  </si>
  <si>
    <t>גרופ 11- 11 גרופ</t>
  </si>
  <si>
    <t>1181106</t>
  </si>
  <si>
    <t>1992</t>
  </si>
  <si>
    <t>השקעות בהיי טק</t>
  </si>
  <si>
    <t>וויו גרופ TASE UP- גרופ(VEEV) וויו</t>
  </si>
  <si>
    <t>1171107</t>
  </si>
  <si>
    <t>1837</t>
  </si>
  <si>
    <t>רובוטיקה ותלת מימד</t>
  </si>
  <si>
    <t>סה"כ קרנות הון סיכון</t>
  </si>
  <si>
    <t>קרן מור טק- מור טק</t>
  </si>
  <si>
    <t>74254</t>
  </si>
  <si>
    <t>סה"כ קרנות גידור</t>
  </si>
  <si>
    <t>סה"כ קרנות נדל"ן</t>
  </si>
  <si>
    <t>סה"כ קרנות השקעה אחרות</t>
  </si>
  <si>
    <t>Klirmark Opportunity Fund IV- Klirmark Opportunity</t>
  </si>
  <si>
    <t>74252</t>
  </si>
  <si>
    <t>08/06/23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</si>
  <si>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</si>
  <si>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</si>
  <si>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</si>
  <si>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</si>
  <si>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קרן Dover Street XI הרבור וסט- Dover Street XI Feeder Fund</t>
  </si>
  <si>
    <t>74253</t>
  </si>
  <si>
    <t>22/06/23</t>
  </si>
  <si>
    <t>סה"כ כתבי אופציה בישראל</t>
  </si>
  <si>
    <t>Protalix Biotherapeutics Inc</t>
  </si>
  <si>
    <t>US74365A3095</t>
  </si>
  <si>
    <t>18/03/20</t>
  </si>
  <si>
    <t>בליץ אופציה לא סחירה 01/06/24- בליץ</t>
  </si>
  <si>
    <t>42401011</t>
  </si>
  <si>
    <t>האב (איאלדי ALD) אופציה לא סחירה 15/02/24- האב אבטחת מידע</t>
  </si>
  <si>
    <t>10840031</t>
  </si>
  <si>
    <t>17/02/20</t>
  </si>
  <si>
    <t>שגריר- אופציה לא סחירה 08/06/25- שגריר רכב</t>
  </si>
  <si>
    <t>113837912</t>
  </si>
  <si>
    <t>27/06/22</t>
  </si>
  <si>
    <t>סה"כ מט"ח/מט"ח</t>
  </si>
  <si>
    <t>סה"כ כנגד חסכון עמיתים/מבוטחים</t>
  </si>
  <si>
    <t>לא</t>
  </si>
  <si>
    <t>1319</t>
  </si>
  <si>
    <t>AA+</t>
  </si>
  <si>
    <t>21/05/23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</si>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</sst>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18" fillId="0" borderId="0" xfId="0" applyFont="1" applyFill="1"/>
    <xf numFmtId="4" fontId="18" fillId="0" borderId="0" xfId="0" applyNumberFormat="1" applyFont="1" applyFill="1"/>
    <xf numFmtId="166" fontId="18" fillId="0" borderId="0" xfId="0" applyNumberFormat="1" applyFont="1" applyFill="1"/>
    <xf numFmtId="0" fontId="2" fillId="0" borderId="0" xfId="0" applyFont="1" applyFill="1" applyAlignment="1">
      <alignment horizontal="right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9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98979.110431756606</v>
      </c>
      <c r="D11" s="76">
        <f>C11/$C$42</f>
        <v>9.5518084795520805E-2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358738.79546388</v>
      </c>
      <c r="D13" s="78">
        <f t="shared" ref="D13:D22" si="0">C13/$C$42</f>
        <v>0.34619469234558725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262562.16905733565</v>
      </c>
      <c r="D15" s="78">
        <f t="shared" si="0"/>
        <v>0.25338109646283435</v>
      </c>
    </row>
    <row r="16" spans="1:36">
      <c r="A16" s="10" t="s">
        <v>13</v>
      </c>
      <c r="B16" s="70" t="s">
        <v>19</v>
      </c>
      <c r="C16" s="77">
        <v>176247.95578871999</v>
      </c>
      <c r="D16" s="78">
        <f t="shared" si="0"/>
        <v>0.17008505241791741</v>
      </c>
    </row>
    <row r="17" spans="1:4">
      <c r="A17" s="10" t="s">
        <v>13</v>
      </c>
      <c r="B17" s="70" t="s">
        <v>195</v>
      </c>
      <c r="C17" s="77">
        <v>24246.131290000001</v>
      </c>
      <c r="D17" s="78">
        <f t="shared" si="0"/>
        <v>2.3398311163023947E-2</v>
      </c>
    </row>
    <row r="18" spans="1:4">
      <c r="A18" s="10" t="s">
        <v>13</v>
      </c>
      <c r="B18" s="70" t="s">
        <v>20</v>
      </c>
      <c r="C18" s="77">
        <v>18082.416000000001</v>
      </c>
      <c r="D18" s="78">
        <f t="shared" si="0"/>
        <v>1.7450123942937816E-2</v>
      </c>
    </row>
    <row r="19" spans="1:4">
      <c r="A19" s="10" t="s">
        <v>13</v>
      </c>
      <c r="B19" s="70" t="s">
        <v>21</v>
      </c>
      <c r="C19" s="77">
        <v>464.05020200000001</v>
      </c>
      <c r="D19" s="78">
        <f t="shared" si="0"/>
        <v>4.4782365037090901E-4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-11219.664784995435</v>
      </c>
      <c r="D21" s="78">
        <f t="shared" si="0"/>
        <v>-1.0827344150050808E-2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17904.7089696</v>
      </c>
      <c r="D25" s="78">
        <f t="shared" si="1"/>
        <v>1.7278630835710806E-2</v>
      </c>
    </row>
    <row r="26" spans="1:4">
      <c r="A26" s="10" t="s">
        <v>13</v>
      </c>
      <c r="B26" s="70" t="s">
        <v>18</v>
      </c>
      <c r="C26" s="77">
        <v>23946.215906007001</v>
      </c>
      <c r="D26" s="78">
        <f t="shared" si="1"/>
        <v>2.3108882990202809E-2</v>
      </c>
    </row>
    <row r="27" spans="1:4">
      <c r="A27" s="10" t="s">
        <v>13</v>
      </c>
      <c r="B27" s="70" t="s">
        <v>28</v>
      </c>
      <c r="C27" s="77">
        <v>11387.23625</v>
      </c>
      <c r="D27" s="78">
        <f t="shared" si="1"/>
        <v>1.0989056104561162E-2</v>
      </c>
    </row>
    <row r="28" spans="1:4">
      <c r="A28" s="10" t="s">
        <v>13</v>
      </c>
      <c r="B28" s="70" t="s">
        <v>29</v>
      </c>
      <c r="C28" s="77">
        <v>3475.46947092656</v>
      </c>
      <c r="D28" s="78">
        <f t="shared" si="1"/>
        <v>3.353941919462808E-3</v>
      </c>
    </row>
    <row r="29" spans="1:4">
      <c r="A29" s="10" t="s">
        <v>13</v>
      </c>
      <c r="B29" s="70" t="s">
        <v>30</v>
      </c>
      <c r="C29" s="77">
        <v>9.2558787575500006</v>
      </c>
      <c r="D29" s="78">
        <f t="shared" si="1"/>
        <v>8.9322262865787849E-6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25319.612929646701</v>
      </c>
      <c r="D33" s="78">
        <f t="shared" si="1"/>
        <v>2.4434256119842936E-2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26090.781621063001</v>
      </c>
      <c r="D37" s="78">
        <f t="shared" si="1"/>
        <v>2.5178459175791191E-2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1036234.2444746976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4.2</v>
      </c>
    </row>
    <row r="48" spans="1:4">
      <c r="C48" t="s">
        <v>110</v>
      </c>
      <c r="D48">
        <v>4.0530999999999997</v>
      </c>
    </row>
    <row r="49" spans="3:4">
      <c r="C49" t="s">
        <v>201</v>
      </c>
      <c r="D49">
        <v>2.5659999999999999E-2</v>
      </c>
    </row>
    <row r="50" spans="3:4">
      <c r="C50" t="s">
        <v>123</v>
      </c>
      <c r="D50">
        <v>2.8073999999999999</v>
      </c>
    </row>
    <row r="51" spans="3:4">
      <c r="C51" t="s">
        <v>202</v>
      </c>
      <c r="D51">
        <v>0.4884</v>
      </c>
    </row>
    <row r="52" spans="3:4">
      <c r="C52" t="s">
        <v>106</v>
      </c>
      <c r="D52">
        <v>3.8239999999999998</v>
      </c>
    </row>
    <row r="53" spans="3:4">
      <c r="C53" t="s">
        <v>113</v>
      </c>
      <c r="D53">
        <v>4.6779000000000002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0" workbookViewId="0">
      <selection activeCell="I28" sqref="I2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98979.110431756606</v>
      </c>
      <c r="K11" s="76">
        <f>J11/$J$11</f>
        <v>1</v>
      </c>
      <c r="L11" s="76">
        <f>J11/'סכום נכסי הקרן'!$C$42</f>
        <v>9.5518084795520805E-2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98979.110431756606</v>
      </c>
      <c r="K12" s="80">
        <f t="shared" ref="K12:K35" si="0">J12/$J$11</f>
        <v>1</v>
      </c>
      <c r="L12" s="80">
        <f>J12/'סכום נכסי הקרן'!$C$42</f>
        <v>9.5518084795520805E-2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21751.294409999999</v>
      </c>
      <c r="K13" s="80">
        <f t="shared" si="0"/>
        <v>0.21975641441026006</v>
      </c>
      <c r="L13" s="80">
        <f>J13/'סכום נכסי הקרן'!$C$42</f>
        <v>2.0990711825998831E-2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f>17325.29441+4426</f>
        <v>21751.294409999999</v>
      </c>
      <c r="K14" s="78">
        <f t="shared" si="0"/>
        <v>0.21975641441026006</v>
      </c>
      <c r="L14" s="78">
        <f>J14/'סכום נכסי הקרן'!$C$42</f>
        <v>2.0990711825998831E-2</v>
      </c>
    </row>
    <row r="15" spans="2:13">
      <c r="B15" s="79" t="s">
        <v>210</v>
      </c>
      <c r="C15" s="26"/>
      <c r="D15" s="27"/>
      <c r="E15" s="27"/>
      <c r="F15" s="27"/>
      <c r="G15" s="27"/>
      <c r="H15" s="27"/>
      <c r="I15" s="80">
        <v>0</v>
      </c>
      <c r="J15" s="81">
        <v>77227.816021756604</v>
      </c>
      <c r="K15" s="80">
        <f t="shared" si="0"/>
        <v>0.78024358558973994</v>
      </c>
      <c r="L15" s="80">
        <f>J15/'סכום נכסי הקרן'!$C$42</f>
        <v>7.4527372969521971E-2</v>
      </c>
    </row>
    <row r="16" spans="2:13">
      <c r="B16" t="s">
        <v>211</v>
      </c>
      <c r="C16" t="s">
        <v>212</v>
      </c>
      <c r="D16" t="s">
        <v>207</v>
      </c>
      <c r="E16" t="s">
        <v>208</v>
      </c>
      <c r="F16" t="s">
        <v>209</v>
      </c>
      <c r="G16" t="s">
        <v>110</v>
      </c>
      <c r="H16" s="78">
        <v>0</v>
      </c>
      <c r="I16" s="78">
        <v>0</v>
      </c>
      <c r="J16" s="77">
        <v>6618.6699451049999</v>
      </c>
      <c r="K16" s="78">
        <f t="shared" si="0"/>
        <v>6.6869361789914164E-2</v>
      </c>
      <c r="L16" s="78">
        <f>J16/'סכום נכסי הקרן'!$C$42</f>
        <v>6.3872333696713803E-3</v>
      </c>
    </row>
    <row r="17" spans="2:12">
      <c r="B17" t="s">
        <v>213</v>
      </c>
      <c r="C17" t="s">
        <v>214</v>
      </c>
      <c r="D17" t="s">
        <v>207</v>
      </c>
      <c r="E17" t="s">
        <v>208</v>
      </c>
      <c r="F17" t="s">
        <v>209</v>
      </c>
      <c r="G17" t="s">
        <v>106</v>
      </c>
      <c r="H17" s="78">
        <v>0</v>
      </c>
      <c r="I17" s="78">
        <v>0</v>
      </c>
      <c r="J17" s="77">
        <v>73812.092520799997</v>
      </c>
      <c r="K17" s="78">
        <f t="shared" si="0"/>
        <v>0.74573404629344919</v>
      </c>
      <c r="L17" s="78">
        <f>J17/'סכום נכסי הקרן'!$C$42</f>
        <v>7.1231087868764517E-2</v>
      </c>
    </row>
    <row r="18" spans="2:12">
      <c r="B18" t="s">
        <v>215</v>
      </c>
      <c r="C18" t="s">
        <v>214</v>
      </c>
      <c r="D18" t="s">
        <v>207</v>
      </c>
      <c r="E18" t="s">
        <v>208</v>
      </c>
      <c r="F18" t="s">
        <v>209</v>
      </c>
      <c r="G18" t="s">
        <v>106</v>
      </c>
      <c r="H18" s="78">
        <v>0</v>
      </c>
      <c r="I18" s="78">
        <v>0</v>
      </c>
      <c r="J18" s="77">
        <v>-3220.7897355199998</v>
      </c>
      <c r="K18" s="78">
        <f t="shared" si="0"/>
        <v>-3.2540095798705392E-2</v>
      </c>
      <c r="L18" s="78">
        <f>J18/'סכום נכסי הקרן'!$C$42</f>
        <v>-3.1081676297551116E-3</v>
      </c>
    </row>
    <row r="19" spans="2:12">
      <c r="B19" t="s">
        <v>216</v>
      </c>
      <c r="C19" t="s">
        <v>217</v>
      </c>
      <c r="D19" t="s">
        <v>207</v>
      </c>
      <c r="E19" t="s">
        <v>208</v>
      </c>
      <c r="F19" t="s">
        <v>209</v>
      </c>
      <c r="G19" t="s">
        <v>123</v>
      </c>
      <c r="H19" s="78">
        <v>0</v>
      </c>
      <c r="I19" s="78">
        <v>0</v>
      </c>
      <c r="J19" s="77">
        <v>13.680909384</v>
      </c>
      <c r="K19" s="78">
        <f t="shared" si="0"/>
        <v>1.3822016912783445E-4</v>
      </c>
      <c r="L19" s="78">
        <f>J19/'סכום נכסי הקרן'!$C$42</f>
        <v>1.3202525835203717E-5</v>
      </c>
    </row>
    <row r="20" spans="2:12">
      <c r="B20" t="s">
        <v>218</v>
      </c>
      <c r="C20" t="s">
        <v>219</v>
      </c>
      <c r="D20" t="s">
        <v>207</v>
      </c>
      <c r="E20" t="s">
        <v>208</v>
      </c>
      <c r="F20" t="s">
        <v>209</v>
      </c>
      <c r="G20" t="s">
        <v>201</v>
      </c>
      <c r="H20" s="78">
        <v>0</v>
      </c>
      <c r="I20" s="78">
        <v>0</v>
      </c>
      <c r="J20" s="77">
        <v>4.1623819875999999</v>
      </c>
      <c r="K20" s="78">
        <f t="shared" si="0"/>
        <v>4.2053135954074359E-5</v>
      </c>
      <c r="L20" s="78">
        <f>J20/'סכום נכסי הקרן'!$C$42</f>
        <v>4.016835005978839E-6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221</v>
      </c>
      <c r="C22" t="s">
        <v>221</v>
      </c>
      <c r="D22" s="16"/>
      <c r="E22" t="s">
        <v>221</v>
      </c>
      <c r="G22" t="s">
        <v>221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221</v>
      </c>
      <c r="C24" t="s">
        <v>221</v>
      </c>
      <c r="D24" s="16"/>
      <c r="E24" t="s">
        <v>221</v>
      </c>
      <c r="G24" t="s">
        <v>221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221</v>
      </c>
      <c r="C26" t="s">
        <v>221</v>
      </c>
      <c r="D26" s="16"/>
      <c r="E26" t="s">
        <v>221</v>
      </c>
      <c r="G26" t="s">
        <v>221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221</v>
      </c>
      <c r="C28" t="s">
        <v>221</v>
      </c>
      <c r="D28" s="16"/>
      <c r="E28" t="s">
        <v>221</v>
      </c>
      <c r="G28" t="s">
        <v>221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225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221</v>
      </c>
      <c r="C30" t="s">
        <v>221</v>
      </c>
      <c r="D30" s="16"/>
      <c r="E30" t="s">
        <v>221</v>
      </c>
      <c r="G30" t="s">
        <v>221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221</v>
      </c>
      <c r="C33" t="s">
        <v>221</v>
      </c>
      <c r="D33" s="16"/>
      <c r="E33" t="s">
        <v>221</v>
      </c>
      <c r="G33" t="s">
        <v>221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225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221</v>
      </c>
      <c r="C35" t="s">
        <v>221</v>
      </c>
      <c r="D35" s="16"/>
      <c r="E35" t="s">
        <v>221</v>
      </c>
      <c r="G35" t="s">
        <v>221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1.66</v>
      </c>
      <c r="I11" s="7"/>
      <c r="J11" s="7"/>
      <c r="K11" s="76">
        <v>2.7799999999999998E-2</v>
      </c>
      <c r="L11" s="75">
        <v>334578920</v>
      </c>
      <c r="M11" s="7"/>
      <c r="N11" s="75">
        <v>0</v>
      </c>
      <c r="O11" s="75">
        <v>358738.79546388</v>
      </c>
      <c r="P11" s="7"/>
      <c r="Q11" s="76">
        <v>1</v>
      </c>
      <c r="R11" s="76">
        <v>0.34770000000000001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1.56</v>
      </c>
      <c r="K12" s="80">
        <v>2.75E-2</v>
      </c>
      <c r="L12" s="81">
        <v>333013920</v>
      </c>
      <c r="N12" s="81">
        <v>0</v>
      </c>
      <c r="O12" s="81">
        <v>353233.37130659999</v>
      </c>
      <c r="Q12" s="80">
        <v>0.98470000000000002</v>
      </c>
      <c r="R12" s="80">
        <v>0.34229999999999999</v>
      </c>
    </row>
    <row r="13" spans="2:53">
      <c r="B13" s="79" t="s">
        <v>229</v>
      </c>
      <c r="C13" s="16"/>
      <c r="D13" s="16"/>
      <c r="H13" s="81">
        <v>1.71</v>
      </c>
      <c r="K13" s="80">
        <v>1.8200000000000001E-2</v>
      </c>
      <c r="L13" s="81">
        <v>144886954</v>
      </c>
      <c r="N13" s="81">
        <v>0</v>
      </c>
      <c r="O13" s="81">
        <v>170453.1121504</v>
      </c>
      <c r="Q13" s="80">
        <v>0.47510000000000002</v>
      </c>
      <c r="R13" s="80">
        <v>0.16520000000000001</v>
      </c>
    </row>
    <row r="14" spans="2:53">
      <c r="B14" s="79" t="s">
        <v>230</v>
      </c>
      <c r="C14" s="16"/>
      <c r="D14" s="16"/>
      <c r="H14" s="81">
        <v>1.71</v>
      </c>
      <c r="K14" s="80">
        <v>1.8200000000000001E-2</v>
      </c>
      <c r="L14" s="81">
        <v>144886954</v>
      </c>
      <c r="N14" s="81">
        <v>0</v>
      </c>
      <c r="O14" s="81">
        <v>170453.1121504</v>
      </c>
      <c r="Q14" s="80">
        <v>0.47510000000000002</v>
      </c>
      <c r="R14" s="80">
        <v>0.16520000000000001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0.84</v>
      </c>
      <c r="I15" t="s">
        <v>102</v>
      </c>
      <c r="J15" s="78">
        <v>0.04</v>
      </c>
      <c r="K15" s="78">
        <v>2.0199999999999999E-2</v>
      </c>
      <c r="L15" s="77">
        <v>34826360</v>
      </c>
      <c r="M15" s="77">
        <v>140.66999999999999</v>
      </c>
      <c r="N15" s="77">
        <v>0</v>
      </c>
      <c r="O15" s="77">
        <v>48990.240612000001</v>
      </c>
      <c r="P15" s="78">
        <v>2.5000000000000001E-3</v>
      </c>
      <c r="Q15" s="78">
        <v>0.1366</v>
      </c>
      <c r="R15" s="78">
        <v>4.7500000000000001E-2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2.0699999999999998</v>
      </c>
      <c r="I16" t="s">
        <v>102</v>
      </c>
      <c r="J16" s="78">
        <v>7.4999999999999997E-3</v>
      </c>
      <c r="K16" s="78">
        <v>1.7399999999999999E-2</v>
      </c>
      <c r="L16" s="77">
        <v>110060594</v>
      </c>
      <c r="M16" s="77">
        <v>110.36</v>
      </c>
      <c r="N16" s="77">
        <v>0</v>
      </c>
      <c r="O16" s="77">
        <v>121462.8715384</v>
      </c>
      <c r="P16" s="78">
        <v>5.1000000000000004E-3</v>
      </c>
      <c r="Q16" s="78">
        <v>0.33860000000000001</v>
      </c>
      <c r="R16" s="78">
        <v>0.1177</v>
      </c>
    </row>
    <row r="17" spans="2:18">
      <c r="B17" s="79" t="s">
        <v>238</v>
      </c>
      <c r="C17" s="16"/>
      <c r="D17" s="16"/>
      <c r="H17" s="81">
        <v>1.42</v>
      </c>
      <c r="K17" s="80">
        <v>3.61E-2</v>
      </c>
      <c r="L17" s="81">
        <v>188126966</v>
      </c>
      <c r="N17" s="81">
        <v>0</v>
      </c>
      <c r="O17" s="81">
        <v>182780.25915619999</v>
      </c>
      <c r="Q17" s="80">
        <v>0.50949999999999995</v>
      </c>
      <c r="R17" s="80">
        <v>0.17710000000000001</v>
      </c>
    </row>
    <row r="18" spans="2:18">
      <c r="B18" s="79" t="s">
        <v>239</v>
      </c>
      <c r="C18" s="16"/>
      <c r="D18" s="16"/>
      <c r="H18" s="81">
        <v>0.42</v>
      </c>
      <c r="K18" s="80">
        <v>4.8399999999999999E-2</v>
      </c>
      <c r="L18" s="81">
        <v>116970000</v>
      </c>
      <c r="N18" s="81">
        <v>0</v>
      </c>
      <c r="O18" s="81">
        <v>114650.99800000001</v>
      </c>
      <c r="Q18" s="80">
        <v>0.3196</v>
      </c>
      <c r="R18" s="80">
        <v>0.1111</v>
      </c>
    </row>
    <row r="19" spans="2:18">
      <c r="B19" t="s">
        <v>240</v>
      </c>
      <c r="C19" t="s">
        <v>241</v>
      </c>
      <c r="D19" t="s">
        <v>100</v>
      </c>
      <c r="E19" t="s">
        <v>233</v>
      </c>
      <c r="G19" t="s">
        <v>242</v>
      </c>
      <c r="H19" s="77">
        <v>0.36</v>
      </c>
      <c r="I19" t="s">
        <v>102</v>
      </c>
      <c r="J19" s="78">
        <v>0</v>
      </c>
      <c r="K19" s="78">
        <v>4.8399999999999999E-2</v>
      </c>
      <c r="L19" s="77">
        <v>30000000</v>
      </c>
      <c r="M19" s="77">
        <v>98.33</v>
      </c>
      <c r="N19" s="77">
        <v>0</v>
      </c>
      <c r="O19" s="77">
        <v>29499</v>
      </c>
      <c r="P19" s="78">
        <v>8.9999999999999998E-4</v>
      </c>
      <c r="Q19" s="78">
        <v>8.2199999999999995E-2</v>
      </c>
      <c r="R19" s="78">
        <v>2.86E-2</v>
      </c>
    </row>
    <row r="20" spans="2:18">
      <c r="B20" t="s">
        <v>243</v>
      </c>
      <c r="C20" t="s">
        <v>244</v>
      </c>
      <c r="D20" t="s">
        <v>100</v>
      </c>
      <c r="E20" t="s">
        <v>233</v>
      </c>
      <c r="G20" t="s">
        <v>245</v>
      </c>
      <c r="H20" s="77">
        <v>0.26</v>
      </c>
      <c r="I20" t="s">
        <v>102</v>
      </c>
      <c r="J20" s="78">
        <v>0</v>
      </c>
      <c r="K20" s="78">
        <v>4.8300000000000003E-2</v>
      </c>
      <c r="L20" s="77">
        <v>16000000</v>
      </c>
      <c r="M20" s="77">
        <v>98.78</v>
      </c>
      <c r="N20" s="77">
        <v>0</v>
      </c>
      <c r="O20" s="77">
        <v>15804.8</v>
      </c>
      <c r="P20" s="78">
        <v>5.0000000000000001E-4</v>
      </c>
      <c r="Q20" s="78">
        <v>4.41E-2</v>
      </c>
      <c r="R20" s="78">
        <v>1.5299999999999999E-2</v>
      </c>
    </row>
    <row r="21" spans="2:18">
      <c r="B21" t="s">
        <v>246</v>
      </c>
      <c r="C21" t="s">
        <v>247</v>
      </c>
      <c r="D21" t="s">
        <v>100</v>
      </c>
      <c r="E21" t="s">
        <v>233</v>
      </c>
      <c r="G21" t="s">
        <v>248</v>
      </c>
      <c r="H21" s="77">
        <v>0.43</v>
      </c>
      <c r="I21" t="s">
        <v>102</v>
      </c>
      <c r="J21" s="78">
        <v>0</v>
      </c>
      <c r="K21" s="78">
        <v>4.8500000000000001E-2</v>
      </c>
      <c r="L21" s="77">
        <v>46500000</v>
      </c>
      <c r="M21" s="77">
        <v>97.97</v>
      </c>
      <c r="N21" s="77">
        <v>0</v>
      </c>
      <c r="O21" s="77">
        <v>45556.05</v>
      </c>
      <c r="P21" s="78">
        <v>1.5E-3</v>
      </c>
      <c r="Q21" s="78">
        <v>0.127</v>
      </c>
      <c r="R21" s="78">
        <v>4.4200000000000003E-2</v>
      </c>
    </row>
    <row r="22" spans="2:18">
      <c r="B22" t="s">
        <v>249</v>
      </c>
      <c r="C22" t="s">
        <v>250</v>
      </c>
      <c r="D22" t="s">
        <v>100</v>
      </c>
      <c r="E22" t="s">
        <v>233</v>
      </c>
      <c r="G22" t="s">
        <v>251</v>
      </c>
      <c r="H22" s="77">
        <v>0.51</v>
      </c>
      <c r="I22" t="s">
        <v>102</v>
      </c>
      <c r="J22" s="78">
        <v>0</v>
      </c>
      <c r="K22" s="78">
        <v>4.8000000000000001E-2</v>
      </c>
      <c r="L22" s="77">
        <v>11800000</v>
      </c>
      <c r="M22" s="77">
        <v>97.64</v>
      </c>
      <c r="N22" s="77">
        <v>0</v>
      </c>
      <c r="O22" s="77">
        <v>11521.52</v>
      </c>
      <c r="P22" s="78">
        <v>5.9999999999999995E-4</v>
      </c>
      <c r="Q22" s="78">
        <v>3.2099999999999997E-2</v>
      </c>
      <c r="R22" s="78">
        <v>1.12E-2</v>
      </c>
    </row>
    <row r="23" spans="2:18">
      <c r="B23" t="s">
        <v>252</v>
      </c>
      <c r="C23" t="s">
        <v>253</v>
      </c>
      <c r="D23" t="s">
        <v>100</v>
      </c>
      <c r="E23" t="s">
        <v>233</v>
      </c>
      <c r="G23" t="s">
        <v>254</v>
      </c>
      <c r="H23" s="77">
        <v>0.68</v>
      </c>
      <c r="I23" t="s">
        <v>102</v>
      </c>
      <c r="J23" s="78">
        <v>0</v>
      </c>
      <c r="K23" s="78">
        <v>4.82E-2</v>
      </c>
      <c r="L23" s="77">
        <v>12670000</v>
      </c>
      <c r="M23" s="77">
        <v>96.84</v>
      </c>
      <c r="N23" s="77">
        <v>0</v>
      </c>
      <c r="O23" s="77">
        <v>12269.628000000001</v>
      </c>
      <c r="P23" s="78">
        <v>6.9999999999999999E-4</v>
      </c>
      <c r="Q23" s="78">
        <v>3.4200000000000001E-2</v>
      </c>
      <c r="R23" s="78">
        <v>1.1900000000000001E-2</v>
      </c>
    </row>
    <row r="24" spans="2:18">
      <c r="B24" s="79" t="s">
        <v>255</v>
      </c>
      <c r="C24" s="16"/>
      <c r="D24" s="16"/>
      <c r="H24" s="81">
        <v>3.92</v>
      </c>
      <c r="K24" s="80">
        <v>4.41E-2</v>
      </c>
      <c r="L24" s="81">
        <v>25404465</v>
      </c>
      <c r="N24" s="81">
        <v>0</v>
      </c>
      <c r="O24" s="81">
        <v>22550.61966</v>
      </c>
      <c r="Q24" s="80">
        <v>6.2899999999999998E-2</v>
      </c>
      <c r="R24" s="80">
        <v>2.1899999999999999E-2</v>
      </c>
    </row>
    <row r="25" spans="2:18">
      <c r="B25" t="s">
        <v>256</v>
      </c>
      <c r="C25" t="s">
        <v>257</v>
      </c>
      <c r="D25" t="s">
        <v>100</v>
      </c>
      <c r="E25" t="s">
        <v>233</v>
      </c>
      <c r="G25" t="s">
        <v>258</v>
      </c>
      <c r="H25" s="77">
        <v>6.27</v>
      </c>
      <c r="I25" t="s">
        <v>102</v>
      </c>
      <c r="J25" s="78">
        <v>0.01</v>
      </c>
      <c r="K25" s="78">
        <v>4.2599999999999999E-2</v>
      </c>
      <c r="L25" s="77">
        <v>12659465</v>
      </c>
      <c r="M25" s="77">
        <v>82.4</v>
      </c>
      <c r="N25" s="77">
        <v>0</v>
      </c>
      <c r="O25" s="77">
        <v>10431.399160000001</v>
      </c>
      <c r="P25" s="78">
        <v>5.0000000000000001E-4</v>
      </c>
      <c r="Q25" s="78">
        <v>2.9100000000000001E-2</v>
      </c>
      <c r="R25" s="78">
        <v>1.01E-2</v>
      </c>
    </row>
    <row r="26" spans="2:18">
      <c r="B26" t="s">
        <v>259</v>
      </c>
      <c r="C26" t="s">
        <v>260</v>
      </c>
      <c r="D26" t="s">
        <v>100</v>
      </c>
      <c r="E26" t="s">
        <v>233</v>
      </c>
      <c r="G26" t="s">
        <v>261</v>
      </c>
      <c r="H26" s="77">
        <v>1.9</v>
      </c>
      <c r="I26" t="s">
        <v>102</v>
      </c>
      <c r="J26" s="78">
        <v>1.7500000000000002E-2</v>
      </c>
      <c r="K26" s="78">
        <v>4.5400000000000003E-2</v>
      </c>
      <c r="L26" s="77">
        <v>12745000</v>
      </c>
      <c r="M26" s="77">
        <v>95.09</v>
      </c>
      <c r="N26" s="77">
        <v>0</v>
      </c>
      <c r="O26" s="77">
        <v>12119.220499999999</v>
      </c>
      <c r="P26" s="78">
        <v>5.0000000000000001E-4</v>
      </c>
      <c r="Q26" s="78">
        <v>3.3799999999999997E-2</v>
      </c>
      <c r="R26" s="78">
        <v>1.17E-2</v>
      </c>
    </row>
    <row r="27" spans="2:18">
      <c r="B27" s="79" t="s">
        <v>262</v>
      </c>
      <c r="C27" s="16"/>
      <c r="D27" s="16"/>
      <c r="H27" s="81">
        <v>2.67</v>
      </c>
      <c r="K27" s="80">
        <v>1.4E-3</v>
      </c>
      <c r="L27" s="81">
        <v>45752501</v>
      </c>
      <c r="N27" s="81">
        <v>0</v>
      </c>
      <c r="O27" s="81">
        <v>45578.641496199998</v>
      </c>
      <c r="Q27" s="80">
        <v>0.12709999999999999</v>
      </c>
      <c r="R27" s="80">
        <v>4.4200000000000003E-2</v>
      </c>
    </row>
    <row r="28" spans="2:18">
      <c r="B28" t="s">
        <v>263</v>
      </c>
      <c r="C28" t="s">
        <v>264</v>
      </c>
      <c r="D28" t="s">
        <v>100</v>
      </c>
      <c r="E28" t="s">
        <v>233</v>
      </c>
      <c r="G28" t="s">
        <v>265</v>
      </c>
      <c r="H28" s="77">
        <v>2.67</v>
      </c>
      <c r="I28" t="s">
        <v>102</v>
      </c>
      <c r="J28" s="78">
        <v>0</v>
      </c>
      <c r="K28" s="78">
        <v>1.4E-3</v>
      </c>
      <c r="L28" s="77">
        <v>45752501</v>
      </c>
      <c r="M28" s="77">
        <v>99.62</v>
      </c>
      <c r="N28" s="77">
        <v>0</v>
      </c>
      <c r="O28" s="77">
        <v>45578.641496199998</v>
      </c>
      <c r="P28" s="78">
        <v>2.2000000000000001E-3</v>
      </c>
      <c r="Q28" s="78">
        <v>0.12709999999999999</v>
      </c>
      <c r="R28" s="78">
        <v>4.4200000000000003E-2</v>
      </c>
    </row>
    <row r="29" spans="2:18">
      <c r="B29" s="79" t="s">
        <v>266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226</v>
      </c>
      <c r="C31" s="16"/>
      <c r="D31" s="16"/>
      <c r="H31" s="81">
        <v>8.11</v>
      </c>
      <c r="K31" s="80">
        <v>4.6300000000000001E-2</v>
      </c>
      <c r="L31" s="81">
        <v>1565000</v>
      </c>
      <c r="N31" s="81">
        <v>0</v>
      </c>
      <c r="O31" s="81">
        <v>5505.4241572800001</v>
      </c>
      <c r="Q31" s="80">
        <v>1.5299999999999999E-2</v>
      </c>
      <c r="R31" s="80">
        <v>5.3E-3</v>
      </c>
    </row>
    <row r="32" spans="2:18">
      <c r="B32" s="79" t="s">
        <v>267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268</v>
      </c>
      <c r="C34" s="16"/>
      <c r="D34" s="16"/>
      <c r="H34" s="81">
        <v>8.11</v>
      </c>
      <c r="K34" s="80">
        <v>4.6300000000000001E-2</v>
      </c>
      <c r="L34" s="81">
        <v>1565000</v>
      </c>
      <c r="N34" s="81">
        <v>0</v>
      </c>
      <c r="O34" s="81">
        <v>5505.4241572800001</v>
      </c>
      <c r="Q34" s="80">
        <v>1.5299999999999999E-2</v>
      </c>
      <c r="R34" s="80">
        <v>5.3E-3</v>
      </c>
    </row>
    <row r="35" spans="2:18">
      <c r="B35" t="s">
        <v>269</v>
      </c>
      <c r="C35" t="s">
        <v>270</v>
      </c>
      <c r="D35" t="s">
        <v>123</v>
      </c>
      <c r="E35" t="s">
        <v>271</v>
      </c>
      <c r="F35" t="s">
        <v>272</v>
      </c>
      <c r="G35" t="s">
        <v>273</v>
      </c>
      <c r="H35" s="77">
        <v>8.11</v>
      </c>
      <c r="I35" t="s">
        <v>106</v>
      </c>
      <c r="J35" s="78">
        <v>3.3799999999999997E-2</v>
      </c>
      <c r="K35" s="78">
        <v>4.6300000000000001E-2</v>
      </c>
      <c r="L35" s="77">
        <v>1565000</v>
      </c>
      <c r="M35" s="77">
        <v>91.993799999999993</v>
      </c>
      <c r="N35" s="77">
        <v>0</v>
      </c>
      <c r="O35" s="77">
        <v>5505.4241572800001</v>
      </c>
      <c r="P35" s="78">
        <v>0</v>
      </c>
      <c r="Q35" s="78">
        <v>1.5299999999999999E-2</v>
      </c>
      <c r="R35" s="78">
        <v>5.3E-3</v>
      </c>
    </row>
    <row r="36" spans="2:18">
      <c r="B36" t="s">
        <v>274</v>
      </c>
      <c r="C36" s="16"/>
      <c r="D36" s="16"/>
    </row>
    <row r="37" spans="2:18">
      <c r="B37" t="s">
        <v>275</v>
      </c>
      <c r="C37" s="16"/>
      <c r="D37" s="16"/>
    </row>
    <row r="38" spans="2:18">
      <c r="B38" t="s">
        <v>276</v>
      </c>
      <c r="C38" s="16"/>
      <c r="D38" s="16"/>
    </row>
    <row r="39" spans="2:18">
      <c r="B39" t="s">
        <v>277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7">
        <v>0</v>
      </c>
      <c r="L16" t="s">
        <v>221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7">
        <v>0</v>
      </c>
      <c r="L18" t="s">
        <v>221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7">
        <v>0</v>
      </c>
      <c r="L21" t="s">
        <v>221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7">
        <v>0</v>
      </c>
      <c r="L23" t="s">
        <v>221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274</v>
      </c>
      <c r="C25" s="16"/>
      <c r="D25" s="16"/>
      <c r="E25" s="16"/>
      <c r="F25" s="16"/>
      <c r="G25" s="16"/>
    </row>
    <row r="26" spans="2:21">
      <c r="B26" t="s">
        <v>275</v>
      </c>
      <c r="C26" s="16"/>
      <c r="D26" s="16"/>
      <c r="E26" s="16"/>
      <c r="F26" s="16"/>
      <c r="G26" s="16"/>
    </row>
    <row r="27" spans="2:21">
      <c r="B27" t="s">
        <v>276</v>
      </c>
      <c r="C27" s="16"/>
      <c r="D27" s="16"/>
      <c r="E27" s="16"/>
      <c r="F27" s="16"/>
      <c r="G27" s="16"/>
    </row>
    <row r="28" spans="2:21">
      <c r="B28" t="s">
        <v>277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5"/>
  <sheetViews>
    <sheetView rightToLeft="1" tabSelected="1" topLeftCell="A125" workbookViewId="0">
      <selection activeCell="A15" sqref="A15:XFD15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3.17</v>
      </c>
      <c r="L11" s="7"/>
      <c r="M11" s="7"/>
      <c r="N11" s="76">
        <v>4.4200000000000003E-2</v>
      </c>
      <c r="O11" s="75">
        <f>O12+O127</f>
        <v>216386229.98999998</v>
      </c>
      <c r="P11" s="33"/>
      <c r="Q11" s="75">
        <v>1469.993352</v>
      </c>
      <c r="R11" s="75">
        <v>262562.16905733565</v>
      </c>
      <c r="S11" s="7"/>
      <c r="T11" s="76">
        <f>R11/$R$11</f>
        <v>1</v>
      </c>
      <c r="U11" s="76">
        <f>R11/'סכום נכסי הקרן'!$C$42</f>
        <v>0.25338109646283435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3.09</v>
      </c>
      <c r="N12" s="80">
        <v>3.39E-2</v>
      </c>
      <c r="O12" s="81">
        <f>O13+O71+O123+O125</f>
        <v>200766229.98999998</v>
      </c>
      <c r="Q12" s="81">
        <v>1408.8552400000001</v>
      </c>
      <c r="R12" s="81">
        <v>206632.8436887282</v>
      </c>
      <c r="T12" s="80">
        <f t="shared" ref="T12:T75" si="0">R12/$R$11</f>
        <v>0.78698635233930381</v>
      </c>
      <c r="U12" s="80">
        <f>R12/'סכום נכסי הקרן'!$C$42</f>
        <v>0.1994074648570193</v>
      </c>
    </row>
    <row r="13" spans="2:66">
      <c r="B13" s="79" t="s">
        <v>278</v>
      </c>
      <c r="C13" s="16"/>
      <c r="D13" s="16"/>
      <c r="E13" s="16"/>
      <c r="F13" s="16"/>
      <c r="K13" s="81">
        <v>3.64</v>
      </c>
      <c r="N13" s="80">
        <v>6.9999999999999999E-4</v>
      </c>
      <c r="O13" s="81">
        <f>SUM(O14:O70)</f>
        <v>105186233.41999999</v>
      </c>
      <c r="Q13" s="81">
        <v>697.28</v>
      </c>
      <c r="R13" s="81">
        <v>115206.96102908642</v>
      </c>
      <c r="T13" s="80">
        <f t="shared" si="0"/>
        <v>0.43877974288035648</v>
      </c>
      <c r="U13" s="80">
        <f>R13/'סכום נכסי הקרן'!$C$42</f>
        <v>0.11117849235670527</v>
      </c>
    </row>
    <row r="14" spans="2:66">
      <c r="B14" t="s">
        <v>282</v>
      </c>
      <c r="C14" t="s">
        <v>283</v>
      </c>
      <c r="D14" t="s">
        <v>100</v>
      </c>
      <c r="E14" t="s">
        <v>123</v>
      </c>
      <c r="F14" t="s">
        <v>284</v>
      </c>
      <c r="G14" t="s">
        <v>285</v>
      </c>
      <c r="H14" t="s">
        <v>208</v>
      </c>
      <c r="I14" t="s">
        <v>209</v>
      </c>
      <c r="J14" t="s">
        <v>286</v>
      </c>
      <c r="K14" s="77">
        <v>0.73</v>
      </c>
      <c r="L14" t="s">
        <v>102</v>
      </c>
      <c r="M14" s="78">
        <v>5.0000000000000001E-3</v>
      </c>
      <c r="N14" s="78">
        <v>2.63E-2</v>
      </c>
      <c r="O14" s="77">
        <v>812683.92</v>
      </c>
      <c r="P14" s="77">
        <v>109.87</v>
      </c>
      <c r="Q14" s="77">
        <v>0</v>
      </c>
      <c r="R14" s="77">
        <v>892.89582290400006</v>
      </c>
      <c r="S14" s="78">
        <v>7.1999999999999998E-3</v>
      </c>
      <c r="T14" s="78">
        <f t="shared" si="0"/>
        <v>3.4007024930884791E-3</v>
      </c>
      <c r="U14" s="78">
        <f>R14/'סכום נכסי הקרן'!$C$42</f>
        <v>8.6167372644265319E-4</v>
      </c>
    </row>
    <row r="15" spans="2:66" s="101" customFormat="1">
      <c r="B15" s="98" t="s">
        <v>287</v>
      </c>
      <c r="C15" s="98" t="s">
        <v>288</v>
      </c>
      <c r="D15" s="98" t="s">
        <v>100</v>
      </c>
      <c r="E15" s="98" t="s">
        <v>123</v>
      </c>
      <c r="F15" s="98" t="s">
        <v>289</v>
      </c>
      <c r="G15" s="98" t="s">
        <v>285</v>
      </c>
      <c r="H15" s="98" t="s">
        <v>208</v>
      </c>
      <c r="I15" s="98" t="s">
        <v>209</v>
      </c>
      <c r="J15" s="98" t="s">
        <v>290</v>
      </c>
      <c r="K15" s="99">
        <v>4.46</v>
      </c>
      <c r="L15" s="98" t="s">
        <v>102</v>
      </c>
      <c r="M15" s="100">
        <v>2E-3</v>
      </c>
      <c r="N15" s="100">
        <v>2.35E-2</v>
      </c>
      <c r="O15" s="99">
        <v>2881315.79</v>
      </c>
      <c r="P15" s="99">
        <v>98.65</v>
      </c>
      <c r="Q15" s="99">
        <v>0</v>
      </c>
      <c r="R15" s="99">
        <v>2842.4180268350001</v>
      </c>
      <c r="S15" s="100">
        <v>6.9999999999999999E-4</v>
      </c>
      <c r="T15" s="100">
        <f t="shared" si="0"/>
        <v>1.0825695251680763E-2</v>
      </c>
      <c r="U15" s="100">
        <f>R15/'סכום נכסי הקרן'!$C$42</f>
        <v>2.7430265328433714E-3</v>
      </c>
    </row>
    <row r="16" spans="2:66" s="101" customFormat="1">
      <c r="B16" s="98" t="s">
        <v>291</v>
      </c>
      <c r="C16" s="98" t="s">
        <v>292</v>
      </c>
      <c r="D16" s="98" t="s">
        <v>100</v>
      </c>
      <c r="E16" s="98" t="s">
        <v>123</v>
      </c>
      <c r="F16" s="98" t="s">
        <v>293</v>
      </c>
      <c r="G16" s="98" t="s">
        <v>285</v>
      </c>
      <c r="H16" s="98" t="s">
        <v>208</v>
      </c>
      <c r="I16" s="98" t="s">
        <v>209</v>
      </c>
      <c r="J16" s="98" t="s">
        <v>294</v>
      </c>
      <c r="K16" s="99">
        <v>5.05</v>
      </c>
      <c r="L16" s="98" t="s">
        <v>102</v>
      </c>
      <c r="M16" s="100">
        <v>1E-3</v>
      </c>
      <c r="N16" s="100">
        <v>2.3400000000000001E-2</v>
      </c>
      <c r="O16" s="99">
        <v>4500000</v>
      </c>
      <c r="P16" s="99">
        <v>97.31</v>
      </c>
      <c r="Q16" s="99">
        <v>0</v>
      </c>
      <c r="R16" s="99">
        <v>4378.95</v>
      </c>
      <c r="S16" s="100">
        <v>1.2999999999999999E-3</v>
      </c>
      <c r="T16" s="100">
        <f t="shared" si="0"/>
        <v>1.6677764415648812E-2</v>
      </c>
      <c r="U16" s="100">
        <f>R16/'סכום נכסי הקרן'!$C$42</f>
        <v>4.2258302341859379E-3</v>
      </c>
    </row>
    <row r="17" spans="2:21" s="101" customFormat="1">
      <c r="B17" s="98" t="s">
        <v>295</v>
      </c>
      <c r="C17" s="98" t="s">
        <v>296</v>
      </c>
      <c r="D17" s="98" t="s">
        <v>100</v>
      </c>
      <c r="E17" s="98" t="s">
        <v>123</v>
      </c>
      <c r="F17" s="98" t="s">
        <v>293</v>
      </c>
      <c r="G17" s="98" t="s">
        <v>285</v>
      </c>
      <c r="H17" s="98" t="s">
        <v>208</v>
      </c>
      <c r="I17" s="98" t="s">
        <v>209</v>
      </c>
      <c r="J17" s="98" t="s">
        <v>297</v>
      </c>
      <c r="K17" s="99">
        <v>3.91</v>
      </c>
      <c r="L17" s="98" t="s">
        <v>102</v>
      </c>
      <c r="M17" s="100">
        <v>1E-3</v>
      </c>
      <c r="N17" s="100">
        <v>2.4E-2</v>
      </c>
      <c r="O17" s="99">
        <v>3911160</v>
      </c>
      <c r="P17" s="99">
        <v>98.23</v>
      </c>
      <c r="Q17" s="99">
        <v>0</v>
      </c>
      <c r="R17" s="99">
        <v>3841.932468</v>
      </c>
      <c r="S17" s="100">
        <v>3.8E-3</v>
      </c>
      <c r="T17" s="100">
        <f t="shared" si="0"/>
        <v>1.4632467738187514E-2</v>
      </c>
      <c r="U17" s="100">
        <f>R17/'סכום נכסי הקרן'!$C$42</f>
        <v>3.7075907194590025E-3</v>
      </c>
    </row>
    <row r="18" spans="2:21" s="101" customFormat="1">
      <c r="B18" s="98" t="s">
        <v>298</v>
      </c>
      <c r="C18" s="98" t="s">
        <v>299</v>
      </c>
      <c r="D18" s="98" t="s">
        <v>100</v>
      </c>
      <c r="E18" s="98" t="s">
        <v>123</v>
      </c>
      <c r="F18" s="98" t="s">
        <v>293</v>
      </c>
      <c r="G18" s="98" t="s">
        <v>285</v>
      </c>
      <c r="H18" s="98" t="s">
        <v>208</v>
      </c>
      <c r="I18" s="98" t="s">
        <v>209</v>
      </c>
      <c r="J18" s="98" t="s">
        <v>300</v>
      </c>
      <c r="K18" s="99">
        <v>3.92</v>
      </c>
      <c r="L18" s="98" t="s">
        <v>102</v>
      </c>
      <c r="M18" s="100">
        <v>1.2200000000000001E-2</v>
      </c>
      <c r="N18" s="100">
        <v>2.35E-2</v>
      </c>
      <c r="O18" s="99">
        <v>2500000</v>
      </c>
      <c r="P18" s="99">
        <v>107.65</v>
      </c>
      <c r="Q18" s="99">
        <v>0</v>
      </c>
      <c r="R18" s="99">
        <v>2691.25</v>
      </c>
      <c r="S18" s="100">
        <v>8.0000000000000004E-4</v>
      </c>
      <c r="T18" s="100">
        <f t="shared" si="0"/>
        <v>1.024995340974774E-2</v>
      </c>
      <c r="U18" s="100">
        <f>R18/'סכום נכסי הקרן'!$C$42</f>
        <v>2.5971444336548499E-3</v>
      </c>
    </row>
    <row r="19" spans="2:21" s="101" customFormat="1">
      <c r="B19" s="98" t="s">
        <v>301</v>
      </c>
      <c r="C19" s="98" t="s">
        <v>302</v>
      </c>
      <c r="D19" s="98" t="s">
        <v>100</v>
      </c>
      <c r="E19" s="98" t="s">
        <v>123</v>
      </c>
      <c r="F19" s="98" t="s">
        <v>293</v>
      </c>
      <c r="G19" s="98" t="s">
        <v>285</v>
      </c>
      <c r="H19" s="98" t="s">
        <v>208</v>
      </c>
      <c r="I19" s="98" t="s">
        <v>209</v>
      </c>
      <c r="J19" s="98" t="s">
        <v>303</v>
      </c>
      <c r="K19" s="99">
        <v>0.08</v>
      </c>
      <c r="L19" s="98" t="s">
        <v>102</v>
      </c>
      <c r="M19" s="100">
        <v>1E-3</v>
      </c>
      <c r="N19" s="100">
        <v>4.2299999999999997E-2</v>
      </c>
      <c r="O19" s="99">
        <v>2350000</v>
      </c>
      <c r="P19" s="99">
        <v>110.39</v>
      </c>
      <c r="Q19" s="99">
        <v>0</v>
      </c>
      <c r="R19" s="99">
        <v>2594.165</v>
      </c>
      <c r="S19" s="100">
        <v>8.9999999999999998E-4</v>
      </c>
      <c r="T19" s="100">
        <f t="shared" si="0"/>
        <v>9.8801933626375266E-3</v>
      </c>
      <c r="U19" s="100">
        <f>R19/'סכום נכסי הקרן'!$C$42</f>
        <v>2.5034542274899149E-3</v>
      </c>
    </row>
    <row r="20" spans="2:21" s="101" customFormat="1">
      <c r="B20" s="98" t="s">
        <v>304</v>
      </c>
      <c r="C20" s="98" t="s">
        <v>305</v>
      </c>
      <c r="D20" s="98" t="s">
        <v>100</v>
      </c>
      <c r="E20" s="98" t="s">
        <v>123</v>
      </c>
      <c r="F20" s="98" t="s">
        <v>306</v>
      </c>
      <c r="G20" s="98" t="s">
        <v>307</v>
      </c>
      <c r="H20" s="98" t="s">
        <v>208</v>
      </c>
      <c r="I20" s="98" t="s">
        <v>209</v>
      </c>
      <c r="J20" s="98" t="s">
        <v>308</v>
      </c>
      <c r="K20" s="99">
        <v>5.9</v>
      </c>
      <c r="L20" s="98" t="s">
        <v>102</v>
      </c>
      <c r="M20" s="100">
        <v>1.6500000000000001E-2</v>
      </c>
      <c r="N20" s="100">
        <v>2.7E-2</v>
      </c>
      <c r="O20" s="99">
        <v>559602</v>
      </c>
      <c r="P20" s="99">
        <v>106.13</v>
      </c>
      <c r="Q20" s="99">
        <v>0</v>
      </c>
      <c r="R20" s="99">
        <v>593.90560259999995</v>
      </c>
      <c r="S20" s="100">
        <v>2.9999999999999997E-4</v>
      </c>
      <c r="T20" s="100">
        <f t="shared" si="0"/>
        <v>2.261961823107536E-3</v>
      </c>
      <c r="U20" s="100">
        <f>R20/'סכום נכסי הקרן'!$C$42</f>
        <v>5.7313836689605916E-4</v>
      </c>
    </row>
    <row r="21" spans="2:21" s="101" customFormat="1">
      <c r="B21" s="98" t="s">
        <v>309</v>
      </c>
      <c r="C21" s="98" t="s">
        <v>310</v>
      </c>
      <c r="D21" s="98" t="s">
        <v>100</v>
      </c>
      <c r="E21" s="98" t="s">
        <v>123</v>
      </c>
      <c r="F21" s="98" t="s">
        <v>311</v>
      </c>
      <c r="G21" s="98" t="s">
        <v>285</v>
      </c>
      <c r="H21" s="98" t="s">
        <v>208</v>
      </c>
      <c r="I21" s="98" t="s">
        <v>209</v>
      </c>
      <c r="J21" s="98" t="s">
        <v>312</v>
      </c>
      <c r="K21" s="99">
        <v>4.03</v>
      </c>
      <c r="L21" s="98" t="s">
        <v>102</v>
      </c>
      <c r="M21" s="100">
        <v>1E-3</v>
      </c>
      <c r="N21" s="100">
        <v>2.3800000000000002E-2</v>
      </c>
      <c r="O21" s="99">
        <v>2550000</v>
      </c>
      <c r="P21" s="99">
        <v>99.07</v>
      </c>
      <c r="Q21" s="99">
        <v>0</v>
      </c>
      <c r="R21" s="99">
        <v>2526.2849999999999</v>
      </c>
      <c r="S21" s="100">
        <v>8.9999999999999998E-4</v>
      </c>
      <c r="T21" s="100">
        <f t="shared" si="0"/>
        <v>9.6216641150931974E-3</v>
      </c>
      <c r="U21" s="100">
        <f>R21/'סכום נכסי הקרן'!$C$42</f>
        <v>2.4379478032794215E-3</v>
      </c>
    </row>
    <row r="22" spans="2:21" s="101" customFormat="1">
      <c r="B22" s="98" t="s">
        <v>313</v>
      </c>
      <c r="C22" s="98" t="s">
        <v>314</v>
      </c>
      <c r="D22" s="98" t="s">
        <v>100</v>
      </c>
      <c r="E22" s="98" t="s">
        <v>123</v>
      </c>
      <c r="F22" s="98" t="s">
        <v>311</v>
      </c>
      <c r="G22" s="98" t="s">
        <v>285</v>
      </c>
      <c r="H22" s="98" t="s">
        <v>208</v>
      </c>
      <c r="I22" s="98" t="s">
        <v>209</v>
      </c>
      <c r="J22" s="98" t="s">
        <v>315</v>
      </c>
      <c r="K22" s="99">
        <v>4.37</v>
      </c>
      <c r="L22" s="98" t="s">
        <v>102</v>
      </c>
      <c r="M22" s="100">
        <v>1.3899999999999999E-2</v>
      </c>
      <c r="N22" s="100">
        <v>2.3800000000000002E-2</v>
      </c>
      <c r="O22" s="99">
        <v>1681000</v>
      </c>
      <c r="P22" s="99">
        <v>100.13</v>
      </c>
      <c r="Q22" s="99">
        <v>0</v>
      </c>
      <c r="R22" s="99">
        <v>1683.1853000000001</v>
      </c>
      <c r="S22" s="100">
        <v>8.0000000000000004E-4</v>
      </c>
      <c r="T22" s="100">
        <f t="shared" si="0"/>
        <v>6.410616221076553E-3</v>
      </c>
      <c r="U22" s="100">
        <f>R22/'סכום נכסי הקרן'!$C$42</f>
        <v>1.6243289670988088E-3</v>
      </c>
    </row>
    <row r="23" spans="2:21" s="101" customFormat="1">
      <c r="B23" s="98" t="s">
        <v>316</v>
      </c>
      <c r="C23" s="98" t="s">
        <v>317</v>
      </c>
      <c r="D23" s="98" t="s">
        <v>100</v>
      </c>
      <c r="E23" s="98" t="s">
        <v>318</v>
      </c>
      <c r="F23" s="98" t="s">
        <v>311</v>
      </c>
      <c r="G23" s="98" t="s">
        <v>285</v>
      </c>
      <c r="H23" s="98" t="s">
        <v>319</v>
      </c>
      <c r="I23" s="98" t="s">
        <v>150</v>
      </c>
      <c r="J23" s="98" t="s">
        <v>320</v>
      </c>
      <c r="K23" s="99">
        <v>3.46</v>
      </c>
      <c r="L23" s="98" t="s">
        <v>102</v>
      </c>
      <c r="M23" s="100">
        <v>1.7500000000000002E-2</v>
      </c>
      <c r="N23" s="100">
        <v>2.4299999999999999E-2</v>
      </c>
      <c r="O23" s="99">
        <v>2087415.28</v>
      </c>
      <c r="P23" s="99">
        <v>109.67</v>
      </c>
      <c r="Q23" s="99">
        <v>0</v>
      </c>
      <c r="R23" s="99">
        <v>2289.2683375759998</v>
      </c>
      <c r="S23" s="100">
        <v>5.9999999999999995E-4</v>
      </c>
      <c r="T23" s="100">
        <f t="shared" si="0"/>
        <v>8.7189572884587684E-3</v>
      </c>
      <c r="U23" s="100">
        <f>R23/'סכום נכסי הקרן'!$C$42</f>
        <v>2.2092189577623037E-3</v>
      </c>
    </row>
    <row r="24" spans="2:21" s="101" customFormat="1">
      <c r="B24" s="98" t="s">
        <v>321</v>
      </c>
      <c r="C24" s="98" t="s">
        <v>322</v>
      </c>
      <c r="D24" s="98" t="s">
        <v>100</v>
      </c>
      <c r="E24" s="98" t="s">
        <v>123</v>
      </c>
      <c r="F24" s="98" t="s">
        <v>323</v>
      </c>
      <c r="G24" s="98" t="s">
        <v>307</v>
      </c>
      <c r="H24" s="98" t="s">
        <v>324</v>
      </c>
      <c r="I24" s="98" t="s">
        <v>150</v>
      </c>
      <c r="J24" s="98" t="s">
        <v>325</v>
      </c>
      <c r="K24" s="99">
        <v>3.33</v>
      </c>
      <c r="L24" s="98" t="s">
        <v>102</v>
      </c>
      <c r="M24" s="100">
        <v>1.77E-2</v>
      </c>
      <c r="N24" s="100">
        <v>3.0099999999999998E-2</v>
      </c>
      <c r="O24" s="99">
        <v>2703000</v>
      </c>
      <c r="P24" s="99">
        <v>107.4</v>
      </c>
      <c r="Q24" s="99">
        <v>0</v>
      </c>
      <c r="R24" s="99">
        <v>2903.0219999999999</v>
      </c>
      <c r="S24" s="100">
        <v>1E-3</v>
      </c>
      <c r="T24" s="100">
        <f t="shared" si="0"/>
        <v>1.1056512864829615E-2</v>
      </c>
      <c r="U24" s="100">
        <f>R24/'סכום נכסי הקרן'!$C$42</f>
        <v>2.8015113527459618E-3</v>
      </c>
    </row>
    <row r="25" spans="2:21" s="101" customFormat="1">
      <c r="B25" s="98" t="s">
        <v>326</v>
      </c>
      <c r="C25" s="98" t="s">
        <v>327</v>
      </c>
      <c r="D25" s="98" t="s">
        <v>100</v>
      </c>
      <c r="E25" s="98" t="s">
        <v>123</v>
      </c>
      <c r="F25" s="98" t="s">
        <v>323</v>
      </c>
      <c r="G25" s="98" t="s">
        <v>307</v>
      </c>
      <c r="H25" s="98" t="s">
        <v>328</v>
      </c>
      <c r="I25" s="98" t="s">
        <v>209</v>
      </c>
      <c r="J25" s="98" t="s">
        <v>329</v>
      </c>
      <c r="K25" s="99">
        <v>1</v>
      </c>
      <c r="L25" s="98" t="s">
        <v>102</v>
      </c>
      <c r="M25" s="100">
        <v>6.4999999999999997E-3</v>
      </c>
      <c r="N25" s="100">
        <v>2.5499999999999998E-2</v>
      </c>
      <c r="O25" s="99">
        <v>1367945.63</v>
      </c>
      <c r="P25" s="99">
        <v>109.23</v>
      </c>
      <c r="Q25" s="99">
        <v>7.5523600000000002</v>
      </c>
      <c r="R25" s="99">
        <v>1501.7593716490001</v>
      </c>
      <c r="S25" s="100">
        <v>1.2999999999999999E-3</v>
      </c>
      <c r="T25" s="100">
        <f t="shared" si="0"/>
        <v>5.7196334759142741E-3</v>
      </c>
      <c r="U25" s="100">
        <f>R25/'סכום נכסי הקרן'!$C$42</f>
        <v>1.4492470014926915E-3</v>
      </c>
    </row>
    <row r="26" spans="2:21" s="101" customFormat="1">
      <c r="B26" s="98" t="s">
        <v>330</v>
      </c>
      <c r="C26" s="98" t="s">
        <v>331</v>
      </c>
      <c r="D26" s="98" t="s">
        <v>100</v>
      </c>
      <c r="E26" s="98" t="s">
        <v>123</v>
      </c>
      <c r="F26" s="98" t="s">
        <v>323</v>
      </c>
      <c r="G26" s="98" t="s">
        <v>307</v>
      </c>
      <c r="H26" s="98" t="s">
        <v>328</v>
      </c>
      <c r="I26" s="98" t="s">
        <v>209</v>
      </c>
      <c r="J26" s="98" t="s">
        <v>332</v>
      </c>
      <c r="K26" s="99">
        <v>11.18</v>
      </c>
      <c r="L26" s="98" t="s">
        <v>102</v>
      </c>
      <c r="M26" s="100">
        <v>1.6899999999999998E-2</v>
      </c>
      <c r="N26" s="100">
        <v>3.32E-2</v>
      </c>
      <c r="O26" s="99">
        <v>797000</v>
      </c>
      <c r="P26" s="99">
        <v>92.05</v>
      </c>
      <c r="Q26" s="99">
        <v>0</v>
      </c>
      <c r="R26" s="99">
        <v>733.63850000000002</v>
      </c>
      <c r="S26" s="100">
        <v>2.9999999999999997E-4</v>
      </c>
      <c r="T26" s="100">
        <f t="shared" si="0"/>
        <v>2.7941515818289708E-3</v>
      </c>
      <c r="U26" s="100">
        <f>R26/'סכום נכסי הקרן'!$C$42</f>
        <v>7.079851914871876E-4</v>
      </c>
    </row>
    <row r="27" spans="2:21" s="101" customFormat="1">
      <c r="B27" s="98" t="s">
        <v>333</v>
      </c>
      <c r="C27" s="98" t="s">
        <v>334</v>
      </c>
      <c r="D27" s="98" t="s">
        <v>100</v>
      </c>
      <c r="E27" s="98" t="s">
        <v>123</v>
      </c>
      <c r="F27" s="98" t="s">
        <v>335</v>
      </c>
      <c r="G27" s="98" t="s">
        <v>307</v>
      </c>
      <c r="H27" s="98" t="s">
        <v>336</v>
      </c>
      <c r="I27" s="98" t="s">
        <v>209</v>
      </c>
      <c r="J27" s="98" t="s">
        <v>294</v>
      </c>
      <c r="K27" s="99">
        <v>6.5</v>
      </c>
      <c r="L27" s="98" t="s">
        <v>102</v>
      </c>
      <c r="M27" s="100">
        <v>9.1999999999999998E-3</v>
      </c>
      <c r="N27" s="100">
        <v>3.2899999999999999E-2</v>
      </c>
      <c r="O27" s="99">
        <v>892500</v>
      </c>
      <c r="P27" s="99">
        <v>96.51</v>
      </c>
      <c r="Q27" s="99">
        <v>0</v>
      </c>
      <c r="R27" s="99">
        <v>861.35175000000004</v>
      </c>
      <c r="S27" s="100">
        <v>4.0000000000000002E-4</v>
      </c>
      <c r="T27" s="100">
        <f t="shared" si="0"/>
        <v>3.2805630494768911E-3</v>
      </c>
      <c r="U27" s="100">
        <f>R27/'סכום נכסי הקרן'!$C$42</f>
        <v>8.3123266249191419E-4</v>
      </c>
    </row>
    <row r="28" spans="2:21" s="101" customFormat="1">
      <c r="B28" s="98" t="s">
        <v>337</v>
      </c>
      <c r="C28" s="98" t="s">
        <v>338</v>
      </c>
      <c r="D28" s="98" t="s">
        <v>100</v>
      </c>
      <c r="E28" s="98" t="s">
        <v>123</v>
      </c>
      <c r="F28" s="98" t="s">
        <v>339</v>
      </c>
      <c r="G28" s="98" t="s">
        <v>307</v>
      </c>
      <c r="H28" s="98" t="s">
        <v>336</v>
      </c>
      <c r="I28" s="98" t="s">
        <v>209</v>
      </c>
      <c r="J28" s="98" t="s">
        <v>340</v>
      </c>
      <c r="K28" s="99">
        <v>2.61</v>
      </c>
      <c r="L28" s="98" t="s">
        <v>102</v>
      </c>
      <c r="M28" s="100">
        <v>2.3400000000000001E-2</v>
      </c>
      <c r="N28" s="100">
        <v>3.1399999999999997E-2</v>
      </c>
      <c r="O28" s="99">
        <v>2044729.73</v>
      </c>
      <c r="P28" s="99">
        <v>110.3</v>
      </c>
      <c r="Q28" s="99">
        <v>0</v>
      </c>
      <c r="R28" s="99">
        <v>2255.3368921900001</v>
      </c>
      <c r="S28" s="100">
        <v>8.0000000000000004E-4</v>
      </c>
      <c r="T28" s="100">
        <f t="shared" si="0"/>
        <v>8.5897252459759457E-3</v>
      </c>
      <c r="U28" s="100">
        <f>R28/'סכום נכסי הקרן'!$C$42</f>
        <v>2.1764740011398745E-3</v>
      </c>
    </row>
    <row r="29" spans="2:21" s="101" customFormat="1">
      <c r="B29" s="98" t="s">
        <v>341</v>
      </c>
      <c r="C29" s="98" t="s">
        <v>342</v>
      </c>
      <c r="D29" s="98" t="s">
        <v>100</v>
      </c>
      <c r="E29" s="98" t="s">
        <v>123</v>
      </c>
      <c r="F29" s="98" t="s">
        <v>343</v>
      </c>
      <c r="G29" s="98" t="s">
        <v>307</v>
      </c>
      <c r="H29" s="98" t="s">
        <v>336</v>
      </c>
      <c r="I29" s="98" t="s">
        <v>209</v>
      </c>
      <c r="J29" s="98" t="s">
        <v>344</v>
      </c>
      <c r="K29" s="99">
        <v>4.34</v>
      </c>
      <c r="L29" s="98" t="s">
        <v>102</v>
      </c>
      <c r="M29" s="100">
        <v>6.8999999999999999E-3</v>
      </c>
      <c r="N29" s="100">
        <v>3.0200000000000001E-2</v>
      </c>
      <c r="O29" s="99">
        <v>2760814.44</v>
      </c>
      <c r="P29" s="99">
        <v>100.81</v>
      </c>
      <c r="Q29" s="99">
        <v>0</v>
      </c>
      <c r="R29" s="99">
        <v>2783.1770369639999</v>
      </c>
      <c r="S29" s="100">
        <v>1.6E-2</v>
      </c>
      <c r="T29" s="100">
        <f t="shared" si="0"/>
        <v>1.0600068726413659E-2</v>
      </c>
      <c r="U29" s="100">
        <f>R29/'סכום נכסי הקרן'!$C$42</f>
        <v>2.6858570364800931E-3</v>
      </c>
    </row>
    <row r="30" spans="2:21" s="101" customFormat="1">
      <c r="B30" s="98" t="s">
        <v>345</v>
      </c>
      <c r="C30" s="98" t="s">
        <v>346</v>
      </c>
      <c r="D30" s="98" t="s">
        <v>100</v>
      </c>
      <c r="E30" s="98" t="s">
        <v>123</v>
      </c>
      <c r="F30" s="98" t="s">
        <v>343</v>
      </c>
      <c r="G30" s="98" t="s">
        <v>307</v>
      </c>
      <c r="H30" s="98" t="s">
        <v>336</v>
      </c>
      <c r="I30" s="98" t="s">
        <v>209</v>
      </c>
      <c r="J30" s="98" t="s">
        <v>347</v>
      </c>
      <c r="K30" s="99">
        <v>4.3600000000000003</v>
      </c>
      <c r="L30" s="98" t="s">
        <v>102</v>
      </c>
      <c r="M30" s="100">
        <v>6.8999999999999999E-3</v>
      </c>
      <c r="N30" s="100">
        <v>2.92E-2</v>
      </c>
      <c r="O30" s="99">
        <v>991336.41</v>
      </c>
      <c r="P30" s="99">
        <v>101.2</v>
      </c>
      <c r="Q30" s="99">
        <v>0</v>
      </c>
      <c r="R30" s="99">
        <v>1003.23244692</v>
      </c>
      <c r="S30" s="100">
        <v>5.1000000000000004E-3</v>
      </c>
      <c r="T30" s="100">
        <f t="shared" si="0"/>
        <v>3.8209329642646438E-3</v>
      </c>
      <c r="U30" s="100">
        <f>R30/'סכום נכסי הקרן'!$C$42</f>
        <v>9.681521839963634E-4</v>
      </c>
    </row>
    <row r="31" spans="2:21" s="101" customFormat="1">
      <c r="B31" s="98" t="s">
        <v>348</v>
      </c>
      <c r="C31" s="98" t="s">
        <v>349</v>
      </c>
      <c r="D31" s="98" t="s">
        <v>100</v>
      </c>
      <c r="E31" s="98" t="s">
        <v>123</v>
      </c>
      <c r="F31" s="98" t="s">
        <v>350</v>
      </c>
      <c r="G31" s="98" t="s">
        <v>307</v>
      </c>
      <c r="H31" s="98" t="s">
        <v>336</v>
      </c>
      <c r="I31" s="98" t="s">
        <v>209</v>
      </c>
      <c r="J31" s="98" t="s">
        <v>351</v>
      </c>
      <c r="K31" s="99">
        <v>1.46</v>
      </c>
      <c r="L31" s="98" t="s">
        <v>102</v>
      </c>
      <c r="M31" s="100">
        <v>4.7500000000000001E-2</v>
      </c>
      <c r="N31" s="100">
        <v>3.2599999999999997E-2</v>
      </c>
      <c r="O31" s="99">
        <v>1596198.16</v>
      </c>
      <c r="P31" s="99">
        <v>137.97999999999999</v>
      </c>
      <c r="Q31" s="99">
        <v>51.200139999999998</v>
      </c>
      <c r="R31" s="99">
        <v>2253.6343611679999</v>
      </c>
      <c r="S31" s="100">
        <v>1.1999999999999999E-3</v>
      </c>
      <c r="T31" s="100">
        <f t="shared" si="0"/>
        <v>8.5832409492163902E-3</v>
      </c>
      <c r="U31" s="100">
        <f>R31/'סכום נכסי הקרן'!$C$42</f>
        <v>2.1748310029171482E-3</v>
      </c>
    </row>
    <row r="32" spans="2:21" s="101" customFormat="1">
      <c r="B32" s="98" t="s">
        <v>352</v>
      </c>
      <c r="C32" s="98" t="s">
        <v>353</v>
      </c>
      <c r="D32" s="98" t="s">
        <v>100</v>
      </c>
      <c r="E32" s="98" t="s">
        <v>123</v>
      </c>
      <c r="F32" s="98" t="s">
        <v>354</v>
      </c>
      <c r="G32" s="98" t="s">
        <v>307</v>
      </c>
      <c r="H32" s="98" t="s">
        <v>355</v>
      </c>
      <c r="I32" s="98" t="s">
        <v>150</v>
      </c>
      <c r="J32" s="98" t="s">
        <v>356</v>
      </c>
      <c r="K32" s="99">
        <v>5.49</v>
      </c>
      <c r="L32" s="98" t="s">
        <v>102</v>
      </c>
      <c r="M32" s="100">
        <v>8.3999999999999995E-3</v>
      </c>
      <c r="N32" s="100">
        <v>3.0099999999999998E-2</v>
      </c>
      <c r="O32" s="99">
        <v>2379000</v>
      </c>
      <c r="P32" s="99">
        <v>98.55</v>
      </c>
      <c r="Q32" s="99">
        <v>0</v>
      </c>
      <c r="R32" s="99">
        <v>2344.5045</v>
      </c>
      <c r="S32" s="100">
        <v>2.8999999999999998E-3</v>
      </c>
      <c r="T32" s="100">
        <f t="shared" si="0"/>
        <v>8.9293309406201279E-3</v>
      </c>
      <c r="U32" s="100">
        <f>R32/'סכום נכסי הקרן'!$C$42</f>
        <v>2.2625236644138401E-3</v>
      </c>
    </row>
    <row r="33" spans="2:21" s="101" customFormat="1">
      <c r="B33" s="98" t="s">
        <v>357</v>
      </c>
      <c r="C33" s="98" t="s">
        <v>358</v>
      </c>
      <c r="D33" s="98" t="s">
        <v>100</v>
      </c>
      <c r="E33" s="98" t="s">
        <v>123</v>
      </c>
      <c r="F33" s="98" t="s">
        <v>359</v>
      </c>
      <c r="G33" s="98" t="s">
        <v>285</v>
      </c>
      <c r="H33" s="98" t="s">
        <v>336</v>
      </c>
      <c r="I33" s="98" t="s">
        <v>209</v>
      </c>
      <c r="J33" s="98" t="s">
        <v>360</v>
      </c>
      <c r="K33" s="99">
        <v>1</v>
      </c>
      <c r="L33" s="98" t="s">
        <v>102</v>
      </c>
      <c r="M33" s="100">
        <v>1.95E-2</v>
      </c>
      <c r="N33" s="100">
        <v>5.3199999999999997E-2</v>
      </c>
      <c r="O33" s="99">
        <v>2</v>
      </c>
      <c r="P33" s="99">
        <v>5397000</v>
      </c>
      <c r="Q33" s="99">
        <v>2.1384500000000002</v>
      </c>
      <c r="R33" s="99">
        <v>110.07845</v>
      </c>
      <c r="S33" s="100">
        <v>0</v>
      </c>
      <c r="T33" s="100">
        <f t="shared" si="0"/>
        <v>4.1924718399154523E-4</v>
      </c>
      <c r="U33" s="100">
        <f>R33/'סכום נכסי הקרן'!$C$42</f>
        <v>1.0622931116873339E-4</v>
      </c>
    </row>
    <row r="34" spans="2:21" s="101" customFormat="1">
      <c r="B34" s="98" t="s">
        <v>361</v>
      </c>
      <c r="C34" s="98" t="s">
        <v>362</v>
      </c>
      <c r="D34" s="98" t="s">
        <v>100</v>
      </c>
      <c r="E34" s="98" t="s">
        <v>123</v>
      </c>
      <c r="F34" s="98" t="s">
        <v>363</v>
      </c>
      <c r="G34" s="98" t="s">
        <v>307</v>
      </c>
      <c r="H34" s="98" t="s">
        <v>336</v>
      </c>
      <c r="I34" s="98" t="s">
        <v>209</v>
      </c>
      <c r="J34" s="98" t="s">
        <v>364</v>
      </c>
      <c r="K34" s="99">
        <v>4.1100000000000003</v>
      </c>
      <c r="L34" s="98" t="s">
        <v>102</v>
      </c>
      <c r="M34" s="100">
        <v>2.81E-2</v>
      </c>
      <c r="N34" s="100">
        <v>2.7799999999999998E-2</v>
      </c>
      <c r="O34" s="99">
        <v>1269000</v>
      </c>
      <c r="P34" s="99">
        <v>112.12</v>
      </c>
      <c r="Q34" s="99">
        <v>0</v>
      </c>
      <c r="R34" s="99">
        <v>1422.8027999999999</v>
      </c>
      <c r="S34" s="100">
        <v>1E-3</v>
      </c>
      <c r="T34" s="100">
        <f t="shared" si="0"/>
        <v>5.4189177561574106E-3</v>
      </c>
      <c r="U34" s="100">
        <f>R34/'סכום נכסי הקרן'!$C$42</f>
        <v>1.3730513226970868E-3</v>
      </c>
    </row>
    <row r="35" spans="2:21" s="101" customFormat="1">
      <c r="B35" s="98" t="s">
        <v>365</v>
      </c>
      <c r="C35" s="98" t="s">
        <v>366</v>
      </c>
      <c r="D35" s="98" t="s">
        <v>100</v>
      </c>
      <c r="E35" s="98" t="s">
        <v>123</v>
      </c>
      <c r="F35" s="98" t="s">
        <v>363</v>
      </c>
      <c r="G35" s="98" t="s">
        <v>307</v>
      </c>
      <c r="H35" s="98" t="s">
        <v>336</v>
      </c>
      <c r="I35" s="98" t="s">
        <v>209</v>
      </c>
      <c r="J35" s="98" t="s">
        <v>367</v>
      </c>
      <c r="K35" s="99">
        <v>3.19</v>
      </c>
      <c r="L35" s="98" t="s">
        <v>102</v>
      </c>
      <c r="M35" s="100">
        <v>2.5999999999999999E-2</v>
      </c>
      <c r="N35" s="100">
        <v>2.8899999999999999E-2</v>
      </c>
      <c r="O35" s="99">
        <v>1826435.46</v>
      </c>
      <c r="P35" s="99">
        <v>111.36</v>
      </c>
      <c r="Q35" s="99">
        <v>26.66489</v>
      </c>
      <c r="R35" s="99">
        <v>2060.5834182560002</v>
      </c>
      <c r="S35" s="100">
        <v>5.1000000000000004E-3</v>
      </c>
      <c r="T35" s="100">
        <f t="shared" si="0"/>
        <v>7.8479829202128155E-3</v>
      </c>
      <c r="U35" s="100">
        <f>R35/'סכום נכסי הקרן'!$C$42</f>
        <v>1.9885305173451199E-3</v>
      </c>
    </row>
    <row r="36" spans="2:21" s="101" customFormat="1">
      <c r="B36" s="98" t="s">
        <v>368</v>
      </c>
      <c r="C36" s="98" t="s">
        <v>369</v>
      </c>
      <c r="D36" s="98" t="s">
        <v>100</v>
      </c>
      <c r="E36" s="98" t="s">
        <v>123</v>
      </c>
      <c r="F36" s="98" t="s">
        <v>363</v>
      </c>
      <c r="G36" s="98" t="s">
        <v>307</v>
      </c>
      <c r="H36" s="98" t="s">
        <v>336</v>
      </c>
      <c r="I36" s="98" t="s">
        <v>209</v>
      </c>
      <c r="J36" s="98" t="s">
        <v>370</v>
      </c>
      <c r="K36" s="99">
        <v>2.72</v>
      </c>
      <c r="L36" s="98" t="s">
        <v>102</v>
      </c>
      <c r="M36" s="100">
        <v>2.4E-2</v>
      </c>
      <c r="N36" s="100">
        <v>2.9000000000000001E-2</v>
      </c>
      <c r="O36" s="99">
        <v>1791591.92</v>
      </c>
      <c r="P36" s="99">
        <v>110.4</v>
      </c>
      <c r="Q36" s="99">
        <v>163.11385999999999</v>
      </c>
      <c r="R36" s="99">
        <v>2141.0313396800002</v>
      </c>
      <c r="S36" s="100">
        <v>3.0999999999999999E-3</v>
      </c>
      <c r="T36" s="100">
        <f t="shared" si="0"/>
        <v>8.1543786272289046E-3</v>
      </c>
      <c r="U36" s="100">
        <f>R36/'סכום נכסי הקרן'!$C$42</f>
        <v>2.0661653975403618E-3</v>
      </c>
    </row>
    <row r="37" spans="2:21" s="101" customFormat="1">
      <c r="B37" s="98" t="s">
        <v>371</v>
      </c>
      <c r="C37" s="98" t="s">
        <v>372</v>
      </c>
      <c r="D37" s="98" t="s">
        <v>100</v>
      </c>
      <c r="E37" s="98" t="s">
        <v>123</v>
      </c>
      <c r="F37" s="98" t="s">
        <v>373</v>
      </c>
      <c r="G37" s="98" t="s">
        <v>307</v>
      </c>
      <c r="H37" s="98" t="s">
        <v>336</v>
      </c>
      <c r="I37" s="98" t="s">
        <v>209</v>
      </c>
      <c r="J37" s="98" t="s">
        <v>374</v>
      </c>
      <c r="K37" s="99">
        <v>2.41</v>
      </c>
      <c r="L37" s="98" t="s">
        <v>102</v>
      </c>
      <c r="M37" s="100">
        <v>2.1499999999999998E-2</v>
      </c>
      <c r="N37" s="100">
        <v>2.9399999999999999E-2</v>
      </c>
      <c r="O37" s="99">
        <v>3063878.98</v>
      </c>
      <c r="P37" s="99">
        <v>112.3</v>
      </c>
      <c r="Q37" s="99">
        <v>0</v>
      </c>
      <c r="R37" s="99">
        <v>3440.7360945400001</v>
      </c>
      <c r="S37" s="100">
        <v>2.5000000000000001E-3</v>
      </c>
      <c r="T37" s="100">
        <f t="shared" si="0"/>
        <v>1.3104462485563361E-2</v>
      </c>
      <c r="U37" s="100">
        <f>R37/'סכום נכסי הקרן'!$C$42</f>
        <v>3.3204230731481241E-3</v>
      </c>
    </row>
    <row r="38" spans="2:21" s="101" customFormat="1">
      <c r="B38" s="98" t="s">
        <v>375</v>
      </c>
      <c r="C38" s="98" t="s">
        <v>376</v>
      </c>
      <c r="D38" s="98" t="s">
        <v>100</v>
      </c>
      <c r="E38" s="98" t="s">
        <v>123</v>
      </c>
      <c r="F38" s="98" t="s">
        <v>373</v>
      </c>
      <c r="G38" s="98" t="s">
        <v>307</v>
      </c>
      <c r="H38" s="98" t="s">
        <v>336</v>
      </c>
      <c r="I38" s="98" t="s">
        <v>209</v>
      </c>
      <c r="J38" s="98" t="s">
        <v>377</v>
      </c>
      <c r="K38" s="99">
        <v>5.16</v>
      </c>
      <c r="L38" s="98" t="s">
        <v>102</v>
      </c>
      <c r="M38" s="100">
        <v>1.43E-2</v>
      </c>
      <c r="N38" s="100">
        <v>3.0800000000000001E-2</v>
      </c>
      <c r="O38" s="99">
        <v>2119320.12</v>
      </c>
      <c r="P38" s="99">
        <v>102.75</v>
      </c>
      <c r="Q38" s="99">
        <v>0</v>
      </c>
      <c r="R38" s="99">
        <v>2177.6014233000001</v>
      </c>
      <c r="S38" s="100">
        <v>5.3E-3</v>
      </c>
      <c r="T38" s="100">
        <f t="shared" si="0"/>
        <v>8.2936602448027367E-3</v>
      </c>
      <c r="U38" s="100">
        <f>R38/'סכום נכסי הקרן'!$C$42</f>
        <v>2.1014567265183371E-3</v>
      </c>
    </row>
    <row r="39" spans="2:21" s="101" customFormat="1">
      <c r="B39" s="98" t="s">
        <v>378</v>
      </c>
      <c r="C39" s="98" t="s">
        <v>379</v>
      </c>
      <c r="D39" s="98" t="s">
        <v>100</v>
      </c>
      <c r="E39" s="98" t="s">
        <v>123</v>
      </c>
      <c r="F39" s="98" t="s">
        <v>373</v>
      </c>
      <c r="G39" s="98" t="s">
        <v>307</v>
      </c>
      <c r="H39" s="98" t="s">
        <v>336</v>
      </c>
      <c r="I39" s="98" t="s">
        <v>209</v>
      </c>
      <c r="J39" s="98" t="s">
        <v>380</v>
      </c>
      <c r="K39" s="99">
        <v>3.27</v>
      </c>
      <c r="L39" s="98" t="s">
        <v>102</v>
      </c>
      <c r="M39" s="100">
        <v>2.35E-2</v>
      </c>
      <c r="N39" s="100">
        <v>2.8500000000000001E-2</v>
      </c>
      <c r="O39" s="99">
        <v>1472080.33</v>
      </c>
      <c r="P39" s="99">
        <v>110.9</v>
      </c>
      <c r="Q39" s="99">
        <v>38.991990000000001</v>
      </c>
      <c r="R39" s="99">
        <v>1671.5290759699999</v>
      </c>
      <c r="S39" s="100">
        <v>1.5E-3</v>
      </c>
      <c r="T39" s="100">
        <f t="shared" si="0"/>
        <v>6.3662220721713665E-3</v>
      </c>
      <c r="U39" s="100">
        <f>R39/'סכום נכסי הקרן'!$C$42</f>
        <v>1.6130803289726781E-3</v>
      </c>
    </row>
    <row r="40" spans="2:21" s="101" customFormat="1">
      <c r="B40" s="98" t="s">
        <v>381</v>
      </c>
      <c r="C40" s="98" t="s">
        <v>382</v>
      </c>
      <c r="D40" s="98" t="s">
        <v>100</v>
      </c>
      <c r="E40" s="98" t="s">
        <v>123</v>
      </c>
      <c r="F40" s="98" t="s">
        <v>373</v>
      </c>
      <c r="G40" s="98" t="s">
        <v>307</v>
      </c>
      <c r="H40" s="98" t="s">
        <v>336</v>
      </c>
      <c r="I40" s="98" t="s">
        <v>209</v>
      </c>
      <c r="J40" s="98" t="s">
        <v>383</v>
      </c>
      <c r="K40" s="99">
        <v>1.72</v>
      </c>
      <c r="L40" s="98" t="s">
        <v>102</v>
      </c>
      <c r="M40" s="100">
        <v>1.7600000000000001E-2</v>
      </c>
      <c r="N40" s="100">
        <v>2.9600000000000001E-2</v>
      </c>
      <c r="O40" s="99">
        <v>1166666.6599999999</v>
      </c>
      <c r="P40" s="99">
        <v>111.29</v>
      </c>
      <c r="Q40" s="99">
        <v>0</v>
      </c>
      <c r="R40" s="99">
        <v>1298.3833259139999</v>
      </c>
      <c r="S40" s="100">
        <v>8.9999999999999998E-4</v>
      </c>
      <c r="T40" s="100">
        <f t="shared" si="0"/>
        <v>4.9450510352482355E-3</v>
      </c>
      <c r="U40" s="100">
        <f>R40/'סכום נכסי הקרן'!$C$42</f>
        <v>1.2529824533758721E-3</v>
      </c>
    </row>
    <row r="41" spans="2:21" s="101" customFormat="1">
      <c r="B41" s="98" t="s">
        <v>384</v>
      </c>
      <c r="C41" s="98" t="s">
        <v>385</v>
      </c>
      <c r="D41" s="98" t="s">
        <v>100</v>
      </c>
      <c r="E41" s="98" t="s">
        <v>123</v>
      </c>
      <c r="F41" s="98" t="s">
        <v>311</v>
      </c>
      <c r="G41" s="98" t="s">
        <v>285</v>
      </c>
      <c r="H41" s="98" t="s">
        <v>355</v>
      </c>
      <c r="I41" s="98" t="s">
        <v>150</v>
      </c>
      <c r="J41" s="98" t="s">
        <v>320</v>
      </c>
      <c r="K41" s="99">
        <v>1.51</v>
      </c>
      <c r="L41" s="98" t="s">
        <v>102</v>
      </c>
      <c r="M41" s="100">
        <v>2.0199999999999999E-2</v>
      </c>
      <c r="N41" s="100">
        <v>-0.99919999999999998</v>
      </c>
      <c r="O41" s="99">
        <v>69</v>
      </c>
      <c r="P41" s="99">
        <v>5510000</v>
      </c>
      <c r="Q41" s="99">
        <v>0</v>
      </c>
      <c r="R41" s="99">
        <v>3801.9</v>
      </c>
      <c r="S41" s="100">
        <v>0</v>
      </c>
      <c r="T41" s="100">
        <f t="shared" si="0"/>
        <v>1.4479999207996259E-2</v>
      </c>
      <c r="U41" s="100">
        <f>R41/'סכום נכסי הקרן'!$C$42</f>
        <v>3.6689580761030652E-3</v>
      </c>
    </row>
    <row r="42" spans="2:21" s="101" customFormat="1">
      <c r="B42" s="98" t="s">
        <v>386</v>
      </c>
      <c r="C42" s="98" t="s">
        <v>387</v>
      </c>
      <c r="D42" s="98" t="s">
        <v>100</v>
      </c>
      <c r="E42" s="98" t="s">
        <v>123</v>
      </c>
      <c r="F42" s="98" t="s">
        <v>388</v>
      </c>
      <c r="G42" s="98" t="s">
        <v>307</v>
      </c>
      <c r="H42" s="98" t="s">
        <v>336</v>
      </c>
      <c r="I42" s="98" t="s">
        <v>209</v>
      </c>
      <c r="J42" s="98" t="s">
        <v>389</v>
      </c>
      <c r="K42" s="99">
        <v>4.2699999999999996</v>
      </c>
      <c r="L42" s="98" t="s">
        <v>102</v>
      </c>
      <c r="M42" s="100">
        <v>3.5000000000000003E-2</v>
      </c>
      <c r="N42" s="100">
        <v>3.1199999999999999E-2</v>
      </c>
      <c r="O42" s="99">
        <v>503996.32</v>
      </c>
      <c r="P42" s="99">
        <v>115.14</v>
      </c>
      <c r="Q42" s="99">
        <v>0</v>
      </c>
      <c r="R42" s="99">
        <v>580.30136284800005</v>
      </c>
      <c r="S42" s="100">
        <v>5.9999999999999995E-4</v>
      </c>
      <c r="T42" s="100">
        <f t="shared" si="0"/>
        <v>2.210148419063676E-3</v>
      </c>
      <c r="U42" s="100">
        <f>R42/'סכום נכסי הקרן'!$C$42</f>
        <v>5.600098297679542E-4</v>
      </c>
    </row>
    <row r="43" spans="2:21" s="101" customFormat="1">
      <c r="B43" s="98" t="s">
        <v>390</v>
      </c>
      <c r="C43" s="98" t="s">
        <v>391</v>
      </c>
      <c r="D43" s="98" t="s">
        <v>100</v>
      </c>
      <c r="E43" s="98" t="s">
        <v>123</v>
      </c>
      <c r="F43" s="98" t="s">
        <v>388</v>
      </c>
      <c r="G43" s="98" t="s">
        <v>307</v>
      </c>
      <c r="H43" s="98" t="s">
        <v>336</v>
      </c>
      <c r="I43" s="98" t="s">
        <v>209</v>
      </c>
      <c r="J43" s="98" t="s">
        <v>392</v>
      </c>
      <c r="K43" s="99">
        <v>0.97</v>
      </c>
      <c r="L43" s="98" t="s">
        <v>102</v>
      </c>
      <c r="M43" s="100">
        <v>0.04</v>
      </c>
      <c r="N43" s="100">
        <v>3.0200000000000001E-2</v>
      </c>
      <c r="O43" s="99">
        <v>515595.99</v>
      </c>
      <c r="P43" s="99">
        <v>112.25</v>
      </c>
      <c r="Q43" s="99">
        <v>0</v>
      </c>
      <c r="R43" s="99">
        <v>578.75649877499995</v>
      </c>
      <c r="S43" s="100">
        <v>6.3E-3</v>
      </c>
      <c r="T43" s="100">
        <f t="shared" si="0"/>
        <v>2.2042646160826658E-3</v>
      </c>
      <c r="U43" s="100">
        <f>R43/'סכום נכסי הקרן'!$C$42</f>
        <v>5.5851898531725447E-4</v>
      </c>
    </row>
    <row r="44" spans="2:21" s="101" customFormat="1">
      <c r="B44" s="98" t="s">
        <v>393</v>
      </c>
      <c r="C44" s="98" t="s">
        <v>394</v>
      </c>
      <c r="D44" s="98" t="s">
        <v>100</v>
      </c>
      <c r="E44" s="98" t="s">
        <v>123</v>
      </c>
      <c r="F44" s="98" t="s">
        <v>395</v>
      </c>
      <c r="G44" s="98" t="s">
        <v>396</v>
      </c>
      <c r="H44" s="98" t="s">
        <v>397</v>
      </c>
      <c r="I44" s="98" t="s">
        <v>209</v>
      </c>
      <c r="J44" s="98" t="s">
        <v>332</v>
      </c>
      <c r="K44" s="99">
        <v>5.62</v>
      </c>
      <c r="L44" s="98" t="s">
        <v>102</v>
      </c>
      <c r="M44" s="100">
        <v>5.1499999999999997E-2</v>
      </c>
      <c r="N44" s="100">
        <v>3.27E-2</v>
      </c>
      <c r="O44" s="99">
        <v>3178783.2</v>
      </c>
      <c r="P44" s="99">
        <v>151.19999999999999</v>
      </c>
      <c r="Q44" s="99">
        <v>0</v>
      </c>
      <c r="R44" s="99">
        <v>4806.3201983999998</v>
      </c>
      <c r="S44" s="100">
        <v>1E-3</v>
      </c>
      <c r="T44" s="100">
        <f t="shared" si="0"/>
        <v>1.8305455868436418E-2</v>
      </c>
      <c r="U44" s="100">
        <f>R44/'סכום נכסי הקרן'!$C$42</f>
        <v>4.6382564791964459E-3</v>
      </c>
    </row>
    <row r="45" spans="2:21" s="101" customFormat="1">
      <c r="B45" s="98" t="s">
        <v>398</v>
      </c>
      <c r="C45" s="98" t="s">
        <v>399</v>
      </c>
      <c r="D45" s="98" t="s">
        <v>100</v>
      </c>
      <c r="E45" s="98" t="s">
        <v>123</v>
      </c>
      <c r="F45" s="98" t="s">
        <v>400</v>
      </c>
      <c r="G45" s="98" t="s">
        <v>132</v>
      </c>
      <c r="H45" s="98" t="s">
        <v>397</v>
      </c>
      <c r="I45" s="98" t="s">
        <v>209</v>
      </c>
      <c r="J45" s="98" t="s">
        <v>401</v>
      </c>
      <c r="K45" s="99">
        <v>9.31</v>
      </c>
      <c r="L45" s="98" t="s">
        <v>102</v>
      </c>
      <c r="M45" s="100">
        <v>5.7999999999999996E-3</v>
      </c>
      <c r="N45" s="100">
        <v>2.93E-2</v>
      </c>
      <c r="O45" s="99">
        <v>1731738</v>
      </c>
      <c r="P45" s="99">
        <v>87.7</v>
      </c>
      <c r="Q45" s="99">
        <v>0</v>
      </c>
      <c r="R45" s="99">
        <v>1518.734226</v>
      </c>
      <c r="S45" s="100">
        <v>3.5999999999999999E-3</v>
      </c>
      <c r="T45" s="100">
        <f t="shared" si="0"/>
        <v>5.7842842761873835E-3</v>
      </c>
      <c r="U45" s="100">
        <f>R45/'סכום נכסי הקרן'!$C$42</f>
        <v>1.4656282921530913E-3</v>
      </c>
    </row>
    <row r="46" spans="2:21" s="101" customFormat="1">
      <c r="B46" s="98" t="s">
        <v>402</v>
      </c>
      <c r="C46" s="98" t="s">
        <v>403</v>
      </c>
      <c r="D46" s="98" t="s">
        <v>100</v>
      </c>
      <c r="E46" s="98" t="s">
        <v>123</v>
      </c>
      <c r="F46" s="98" t="s">
        <v>343</v>
      </c>
      <c r="G46" s="98" t="s">
        <v>307</v>
      </c>
      <c r="H46" s="98" t="s">
        <v>404</v>
      </c>
      <c r="I46" s="98" t="s">
        <v>150</v>
      </c>
      <c r="J46" s="98" t="s">
        <v>405</v>
      </c>
      <c r="K46" s="99">
        <v>1.0900000000000001</v>
      </c>
      <c r="L46" s="98" t="s">
        <v>102</v>
      </c>
      <c r="M46" s="100">
        <v>2.5000000000000001E-2</v>
      </c>
      <c r="N46" s="100">
        <v>2.8799999999999999E-2</v>
      </c>
      <c r="O46" s="99">
        <v>1799185.96</v>
      </c>
      <c r="P46" s="99">
        <v>112.16</v>
      </c>
      <c r="Q46" s="99">
        <v>0</v>
      </c>
      <c r="R46" s="99">
        <v>2017.9669727359999</v>
      </c>
      <c r="S46" s="100">
        <v>3.8E-3</v>
      </c>
      <c r="T46" s="100">
        <f t="shared" si="0"/>
        <v>7.6856729969173006E-3</v>
      </c>
      <c r="U46" s="100">
        <f>R46/'סכום נכסי הקרן'!$C$42</f>
        <v>1.947404251013704E-3</v>
      </c>
    </row>
    <row r="47" spans="2:21" s="101" customFormat="1">
      <c r="B47" s="98" t="s">
        <v>406</v>
      </c>
      <c r="C47" s="98" t="s">
        <v>407</v>
      </c>
      <c r="D47" s="98" t="s">
        <v>100</v>
      </c>
      <c r="E47" s="98" t="s">
        <v>123</v>
      </c>
      <c r="F47" s="98" t="s">
        <v>408</v>
      </c>
      <c r="G47" s="98" t="s">
        <v>307</v>
      </c>
      <c r="H47" s="98" t="s">
        <v>404</v>
      </c>
      <c r="I47" s="98" t="s">
        <v>150</v>
      </c>
      <c r="J47" s="98" t="s">
        <v>344</v>
      </c>
      <c r="K47" s="99">
        <v>6.06</v>
      </c>
      <c r="L47" s="98" t="s">
        <v>102</v>
      </c>
      <c r="M47" s="100">
        <v>1.5800000000000002E-2</v>
      </c>
      <c r="N47" s="100">
        <v>3.2800000000000003E-2</v>
      </c>
      <c r="O47" s="99">
        <v>761254.23</v>
      </c>
      <c r="P47" s="99">
        <v>100.66</v>
      </c>
      <c r="Q47" s="99">
        <v>0</v>
      </c>
      <c r="R47" s="99">
        <v>766.27850791799995</v>
      </c>
      <c r="S47" s="100">
        <v>5.9999999999999995E-4</v>
      </c>
      <c r="T47" s="100">
        <f t="shared" si="0"/>
        <v>2.9184650274223923E-3</v>
      </c>
      <c r="U47" s="100">
        <f>R47/'סכום נכסי הקרן'!$C$42</f>
        <v>7.3948386863672178E-4</v>
      </c>
    </row>
    <row r="48" spans="2:21" s="101" customFormat="1">
      <c r="B48" s="98" t="s">
        <v>409</v>
      </c>
      <c r="C48" s="98" t="s">
        <v>410</v>
      </c>
      <c r="D48" s="98" t="s">
        <v>100</v>
      </c>
      <c r="E48" s="98" t="s">
        <v>123</v>
      </c>
      <c r="F48" s="98" t="s">
        <v>411</v>
      </c>
      <c r="G48" s="98" t="s">
        <v>412</v>
      </c>
      <c r="H48" s="98" t="s">
        <v>413</v>
      </c>
      <c r="I48" s="98" t="s">
        <v>209</v>
      </c>
      <c r="J48" s="98" t="s">
        <v>414</v>
      </c>
      <c r="K48" s="99">
        <v>2.82</v>
      </c>
      <c r="L48" s="98" t="s">
        <v>102</v>
      </c>
      <c r="M48" s="100">
        <v>0.01</v>
      </c>
      <c r="N48" s="100">
        <v>3.6999999999999998E-2</v>
      </c>
      <c r="O48" s="99">
        <v>1082000</v>
      </c>
      <c r="P48" s="99">
        <v>100.59</v>
      </c>
      <c r="Q48" s="99">
        <v>0</v>
      </c>
      <c r="R48" s="99">
        <v>1088.3838000000001</v>
      </c>
      <c r="S48" s="100">
        <v>2.8999999999999998E-3</v>
      </c>
      <c r="T48" s="100">
        <f t="shared" si="0"/>
        <v>4.1452422636039767E-3</v>
      </c>
      <c r="U48" s="100">
        <f>R48/'סכום נכסי הקרן'!$C$42</f>
        <v>1.0503260298560572E-3</v>
      </c>
    </row>
    <row r="49" spans="2:21" s="101" customFormat="1">
      <c r="B49" s="98" t="s">
        <v>415</v>
      </c>
      <c r="C49" s="98" t="s">
        <v>416</v>
      </c>
      <c r="D49" s="98" t="s">
        <v>100</v>
      </c>
      <c r="E49" s="98" t="s">
        <v>123</v>
      </c>
      <c r="F49" s="98" t="s">
        <v>411</v>
      </c>
      <c r="G49" s="98" t="s">
        <v>412</v>
      </c>
      <c r="H49" s="98" t="s">
        <v>413</v>
      </c>
      <c r="I49" s="98" t="s">
        <v>209</v>
      </c>
      <c r="J49" s="98" t="s">
        <v>417</v>
      </c>
      <c r="K49" s="99">
        <v>3.41</v>
      </c>
      <c r="L49" s="98" t="s">
        <v>102</v>
      </c>
      <c r="M49" s="100">
        <v>3.2300000000000002E-2</v>
      </c>
      <c r="N49" s="100">
        <v>4.1700000000000001E-2</v>
      </c>
      <c r="O49" s="99">
        <v>1436160</v>
      </c>
      <c r="P49" s="99">
        <v>100.15</v>
      </c>
      <c r="Q49" s="99">
        <v>97.455830000000006</v>
      </c>
      <c r="R49" s="99">
        <v>1535.77007</v>
      </c>
      <c r="S49" s="100">
        <v>3.2000000000000002E-3</v>
      </c>
      <c r="T49" s="100">
        <f t="shared" si="0"/>
        <v>5.849167362967032E-3</v>
      </c>
      <c r="U49" s="100">
        <f>R49/'סכום נכסי הקרן'!$C$42</f>
        <v>1.4820684398232122E-3</v>
      </c>
    </row>
    <row r="50" spans="2:21" s="101" customFormat="1">
      <c r="B50" s="98" t="s">
        <v>418</v>
      </c>
      <c r="C50" s="98" t="s">
        <v>419</v>
      </c>
      <c r="D50" s="98" t="s">
        <v>100</v>
      </c>
      <c r="E50" s="98" t="s">
        <v>123</v>
      </c>
      <c r="F50" s="98" t="s">
        <v>420</v>
      </c>
      <c r="G50" s="98" t="s">
        <v>421</v>
      </c>
      <c r="H50" s="98" t="s">
        <v>413</v>
      </c>
      <c r="I50" s="98" t="s">
        <v>209</v>
      </c>
      <c r="J50" s="98" t="s">
        <v>422</v>
      </c>
      <c r="K50" s="99">
        <v>5.09</v>
      </c>
      <c r="L50" s="98" t="s">
        <v>102</v>
      </c>
      <c r="M50" s="100">
        <v>7.4999999999999997E-3</v>
      </c>
      <c r="N50" s="100">
        <v>4.2900000000000001E-2</v>
      </c>
      <c r="O50" s="99">
        <v>2700000</v>
      </c>
      <c r="P50" s="99">
        <v>90.28</v>
      </c>
      <c r="Q50" s="99">
        <v>10.951840000000001</v>
      </c>
      <c r="R50" s="99">
        <v>2448.5118400000001</v>
      </c>
      <c r="S50" s="100">
        <v>2.5999999999999999E-3</v>
      </c>
      <c r="T50" s="100">
        <f t="shared" si="0"/>
        <v>9.3254555627369125E-3</v>
      </c>
      <c r="U50" s="100">
        <f>R50/'סכום נכסי הקרן'!$C$42</f>
        <v>2.3628941555017169E-3</v>
      </c>
    </row>
    <row r="51" spans="2:21" s="101" customFormat="1">
      <c r="B51" s="98" t="s">
        <v>423</v>
      </c>
      <c r="C51" s="98" t="s">
        <v>424</v>
      </c>
      <c r="D51" s="98" t="s">
        <v>100</v>
      </c>
      <c r="E51" s="98" t="s">
        <v>123</v>
      </c>
      <c r="F51" s="98" t="s">
        <v>425</v>
      </c>
      <c r="G51" s="98" t="s">
        <v>426</v>
      </c>
      <c r="H51" s="98" t="s">
        <v>427</v>
      </c>
      <c r="I51" s="98" t="s">
        <v>150</v>
      </c>
      <c r="J51" s="98" t="s">
        <v>405</v>
      </c>
      <c r="K51" s="99">
        <v>1.1399999999999999</v>
      </c>
      <c r="L51" s="98" t="s">
        <v>102</v>
      </c>
      <c r="M51" s="100">
        <v>0.01</v>
      </c>
      <c r="N51" s="100">
        <v>4.1000000000000002E-2</v>
      </c>
      <c r="O51" s="99">
        <v>336708.8</v>
      </c>
      <c r="P51" s="99">
        <v>106.62</v>
      </c>
      <c r="Q51" s="99">
        <v>0</v>
      </c>
      <c r="R51" s="99">
        <v>358.99892255999998</v>
      </c>
      <c r="S51" s="100">
        <v>4.0000000000000002E-4</v>
      </c>
      <c r="T51" s="100">
        <f t="shared" si="0"/>
        <v>1.367291121370975E-3</v>
      </c>
      <c r="U51" s="100">
        <f>R51/'סכום נכסי הקרן'!$C$42</f>
        <v>3.4644572351687599E-4</v>
      </c>
    </row>
    <row r="52" spans="2:21" s="101" customFormat="1">
      <c r="B52" s="98" t="s">
        <v>428</v>
      </c>
      <c r="C52" s="98" t="s">
        <v>429</v>
      </c>
      <c r="D52" s="98" t="s">
        <v>100</v>
      </c>
      <c r="E52" s="98" t="s">
        <v>123</v>
      </c>
      <c r="F52" s="98" t="s">
        <v>425</v>
      </c>
      <c r="G52" s="98" t="s">
        <v>426</v>
      </c>
      <c r="H52" s="98" t="s">
        <v>427</v>
      </c>
      <c r="I52" s="98" t="s">
        <v>150</v>
      </c>
      <c r="J52" s="98" t="s">
        <v>405</v>
      </c>
      <c r="K52" s="99">
        <v>3.91</v>
      </c>
      <c r="L52" s="98" t="s">
        <v>102</v>
      </c>
      <c r="M52" s="100">
        <v>0.01</v>
      </c>
      <c r="N52" s="100">
        <v>4.7100000000000003E-2</v>
      </c>
      <c r="O52" s="99">
        <v>3300000</v>
      </c>
      <c r="P52" s="99">
        <v>94.21</v>
      </c>
      <c r="Q52" s="99">
        <v>0</v>
      </c>
      <c r="R52" s="99">
        <v>3108.93</v>
      </c>
      <c r="S52" s="100">
        <v>2.8E-3</v>
      </c>
      <c r="T52" s="100">
        <f t="shared" si="0"/>
        <v>1.1840738561696996E-2</v>
      </c>
      <c r="U52" s="100">
        <f>R52/'סכום נכסי הקרן'!$C$42</f>
        <v>3.0002193196925491E-3</v>
      </c>
    </row>
    <row r="53" spans="2:21" s="101" customFormat="1">
      <c r="B53" s="98" t="s">
        <v>430</v>
      </c>
      <c r="C53" s="98" t="s">
        <v>431</v>
      </c>
      <c r="D53" s="98" t="s">
        <v>100</v>
      </c>
      <c r="E53" s="98" t="s">
        <v>123</v>
      </c>
      <c r="F53" s="98" t="s">
        <v>425</v>
      </c>
      <c r="G53" s="98" t="s">
        <v>426</v>
      </c>
      <c r="H53" s="98" t="s">
        <v>427</v>
      </c>
      <c r="I53" s="98" t="s">
        <v>150</v>
      </c>
      <c r="J53" s="98" t="s">
        <v>360</v>
      </c>
      <c r="K53" s="99">
        <v>2.59</v>
      </c>
      <c r="L53" s="98" t="s">
        <v>102</v>
      </c>
      <c r="M53" s="100">
        <v>3.5400000000000001E-2</v>
      </c>
      <c r="N53" s="100">
        <v>4.5900000000000003E-2</v>
      </c>
      <c r="O53" s="99">
        <v>5498000</v>
      </c>
      <c r="P53" s="99">
        <v>100.73</v>
      </c>
      <c r="Q53" s="99">
        <v>100.56596</v>
      </c>
      <c r="R53" s="99">
        <v>5638.70136</v>
      </c>
      <c r="S53" s="100">
        <v>4.8999999999999998E-3</v>
      </c>
      <c r="T53" s="100">
        <f t="shared" si="0"/>
        <v>2.1475680903476534E-2</v>
      </c>
      <c r="U53" s="100">
        <f>R53/'סכום נכסי הקרן'!$C$42</f>
        <v>5.4415315746088374E-3</v>
      </c>
    </row>
    <row r="54" spans="2:21" s="101" customFormat="1">
      <c r="B54" s="98" t="s">
        <v>432</v>
      </c>
      <c r="C54" s="98" t="s">
        <v>433</v>
      </c>
      <c r="D54" s="98" t="s">
        <v>100</v>
      </c>
      <c r="E54" s="98" t="s">
        <v>123</v>
      </c>
      <c r="F54" s="98" t="s">
        <v>434</v>
      </c>
      <c r="G54" s="98" t="s">
        <v>435</v>
      </c>
      <c r="H54" s="98" t="s">
        <v>436</v>
      </c>
      <c r="I54" s="98" t="s">
        <v>150</v>
      </c>
      <c r="J54" s="98" t="s">
        <v>437</v>
      </c>
      <c r="K54" s="99">
        <v>3.92</v>
      </c>
      <c r="L54" s="98" t="s">
        <v>102</v>
      </c>
      <c r="M54" s="100">
        <v>2.4500000000000001E-2</v>
      </c>
      <c r="N54" s="100">
        <v>4.7199999999999999E-2</v>
      </c>
      <c r="O54" s="99">
        <v>522000</v>
      </c>
      <c r="P54" s="99">
        <v>101.92</v>
      </c>
      <c r="Q54" s="99">
        <v>7.1032799999999998</v>
      </c>
      <c r="R54" s="99">
        <v>539.12567999999999</v>
      </c>
      <c r="S54" s="100">
        <v>1E-3</v>
      </c>
      <c r="T54" s="100">
        <f t="shared" si="0"/>
        <v>2.0533258158842802E-3</v>
      </c>
      <c r="U54" s="100">
        <f>R54/'סכום נכסי הקרן'!$C$42</f>
        <v>5.2027394662420288E-4</v>
      </c>
    </row>
    <row r="55" spans="2:21" s="101" customFormat="1">
      <c r="B55" s="98" t="s">
        <v>438</v>
      </c>
      <c r="C55" s="98" t="s">
        <v>439</v>
      </c>
      <c r="D55" s="98" t="s">
        <v>100</v>
      </c>
      <c r="E55" s="98" t="s">
        <v>123</v>
      </c>
      <c r="F55" s="98" t="s">
        <v>440</v>
      </c>
      <c r="G55" s="98" t="s">
        <v>435</v>
      </c>
      <c r="H55" s="98" t="s">
        <v>436</v>
      </c>
      <c r="I55" s="98" t="s">
        <v>150</v>
      </c>
      <c r="J55" s="98" t="s">
        <v>422</v>
      </c>
      <c r="K55" s="99">
        <v>6.05</v>
      </c>
      <c r="L55" s="98" t="s">
        <v>102</v>
      </c>
      <c r="M55" s="100">
        <v>1.54E-2</v>
      </c>
      <c r="N55" s="100">
        <v>4.5699999999999998E-2</v>
      </c>
      <c r="O55" s="99">
        <v>1958117</v>
      </c>
      <c r="P55" s="99">
        <v>90.46</v>
      </c>
      <c r="Q55" s="99">
        <v>22.304549999999999</v>
      </c>
      <c r="R55" s="99">
        <v>1793.6171882000001</v>
      </c>
      <c r="S55" s="100">
        <v>5.5999999999999999E-3</v>
      </c>
      <c r="T55" s="100">
        <f t="shared" si="0"/>
        <v>6.8312095175003234E-3</v>
      </c>
      <c r="U55" s="100">
        <f>R55/'סכום נכסי הקרן'!$C$42</f>
        <v>1.7308993577115816E-3</v>
      </c>
    </row>
    <row r="56" spans="2:21" s="101" customFormat="1">
      <c r="B56" s="98" t="s">
        <v>441</v>
      </c>
      <c r="C56" s="98" t="s">
        <v>442</v>
      </c>
      <c r="D56" s="98" t="s">
        <v>100</v>
      </c>
      <c r="E56" s="98" t="s">
        <v>123</v>
      </c>
      <c r="F56" s="98" t="s">
        <v>440</v>
      </c>
      <c r="G56" s="98" t="s">
        <v>435</v>
      </c>
      <c r="H56" s="98" t="s">
        <v>436</v>
      </c>
      <c r="I56" s="98" t="s">
        <v>150</v>
      </c>
      <c r="J56" s="98" t="s">
        <v>443</v>
      </c>
      <c r="K56" s="99">
        <v>2.4</v>
      </c>
      <c r="L56" s="98" t="s">
        <v>102</v>
      </c>
      <c r="M56" s="100">
        <v>2.5700000000000001E-2</v>
      </c>
      <c r="N56" s="100">
        <v>4.0899999999999999E-2</v>
      </c>
      <c r="O56" s="99">
        <v>3550000</v>
      </c>
      <c r="P56" s="99">
        <v>109.71</v>
      </c>
      <c r="Q56" s="99">
        <v>0</v>
      </c>
      <c r="R56" s="99">
        <v>3894.7049999999999</v>
      </c>
      <c r="S56" s="100">
        <v>2.8E-3</v>
      </c>
      <c r="T56" s="100">
        <f t="shared" si="0"/>
        <v>1.4833458353817584E-2</v>
      </c>
      <c r="U56" s="100">
        <f>R56/'סכום נכסי הקרן'!$C$42</f>
        <v>3.7585179420260894E-3</v>
      </c>
    </row>
    <row r="57" spans="2:21" s="101" customFormat="1">
      <c r="B57" s="98" t="s">
        <v>444</v>
      </c>
      <c r="C57" s="98" t="s">
        <v>445</v>
      </c>
      <c r="D57" s="98" t="s">
        <v>100</v>
      </c>
      <c r="E57" s="98" t="s">
        <v>123</v>
      </c>
      <c r="F57" s="98" t="s">
        <v>446</v>
      </c>
      <c r="G57" s="98" t="s">
        <v>307</v>
      </c>
      <c r="H57" s="98" t="s">
        <v>447</v>
      </c>
      <c r="I57" s="98" t="s">
        <v>448</v>
      </c>
      <c r="J57" s="98" t="s">
        <v>449</v>
      </c>
      <c r="K57" s="99">
        <v>2.54</v>
      </c>
      <c r="L57" s="98" t="s">
        <v>102</v>
      </c>
      <c r="M57" s="100">
        <v>2.0500000000000001E-2</v>
      </c>
      <c r="N57" s="100">
        <v>3.6900000000000002E-2</v>
      </c>
      <c r="O57" s="99">
        <v>1970000</v>
      </c>
      <c r="P57" s="99">
        <v>108.46</v>
      </c>
      <c r="Q57" s="99">
        <v>0</v>
      </c>
      <c r="R57" s="99">
        <v>2136.6619999999998</v>
      </c>
      <c r="S57" s="100">
        <v>2.2000000000000001E-3</v>
      </c>
      <c r="T57" s="100">
        <f t="shared" si="0"/>
        <v>8.1377374648874765E-3</v>
      </c>
      <c r="U57" s="100">
        <f>R57/'סכום נכסי הקרן'!$C$42</f>
        <v>2.0619488415798749E-3</v>
      </c>
    </row>
    <row r="58" spans="2:21" s="101" customFormat="1">
      <c r="B58" s="98" t="s">
        <v>450</v>
      </c>
      <c r="C58" s="98" t="s">
        <v>451</v>
      </c>
      <c r="D58" s="98" t="s">
        <v>100</v>
      </c>
      <c r="E58" s="98" t="s">
        <v>123</v>
      </c>
      <c r="F58" s="98" t="s">
        <v>452</v>
      </c>
      <c r="G58" s="98" t="s">
        <v>307</v>
      </c>
      <c r="H58" s="98" t="s">
        <v>453</v>
      </c>
      <c r="I58" s="98" t="s">
        <v>209</v>
      </c>
      <c r="J58" s="98" t="s">
        <v>454</v>
      </c>
      <c r="K58" s="99">
        <v>4.74</v>
      </c>
      <c r="L58" s="98" t="s">
        <v>102</v>
      </c>
      <c r="M58" s="100">
        <v>3.6200000000000003E-2</v>
      </c>
      <c r="N58" s="100">
        <v>4.5100000000000001E-2</v>
      </c>
      <c r="O58" s="99">
        <v>1430220</v>
      </c>
      <c r="P58" s="99">
        <v>99.56</v>
      </c>
      <c r="Q58" s="99">
        <v>0</v>
      </c>
      <c r="R58" s="99">
        <v>1423.9270320000001</v>
      </c>
      <c r="S58" s="100">
        <v>8.0000000000000004E-4</v>
      </c>
      <c r="T58" s="100">
        <f t="shared" si="0"/>
        <v>5.4231995306568987E-3</v>
      </c>
      <c r="U58" s="100">
        <f>R58/'סכום נכסי הקרן'!$C$42</f>
        <v>1.3741362434145738E-3</v>
      </c>
    </row>
    <row r="59" spans="2:21" s="101" customFormat="1">
      <c r="B59" s="98" t="s">
        <v>455</v>
      </c>
      <c r="C59" s="98" t="s">
        <v>456</v>
      </c>
      <c r="D59" s="98" t="s">
        <v>100</v>
      </c>
      <c r="E59" s="98" t="s">
        <v>123</v>
      </c>
      <c r="F59" s="98" t="s">
        <v>457</v>
      </c>
      <c r="G59" s="98" t="s">
        <v>458</v>
      </c>
      <c r="H59" s="98" t="s">
        <v>459</v>
      </c>
      <c r="I59" s="98" t="s">
        <v>150</v>
      </c>
      <c r="J59" s="98" t="s">
        <v>454</v>
      </c>
      <c r="K59" s="99">
        <v>3.69</v>
      </c>
      <c r="L59" s="98" t="s">
        <v>102</v>
      </c>
      <c r="M59" s="100">
        <v>3.85E-2</v>
      </c>
      <c r="N59" s="100">
        <v>4.3400000000000001E-2</v>
      </c>
      <c r="O59" s="99">
        <v>1107000</v>
      </c>
      <c r="P59" s="99">
        <v>101.63</v>
      </c>
      <c r="Q59" s="99">
        <v>0</v>
      </c>
      <c r="R59" s="99">
        <v>1125.0441000000001</v>
      </c>
      <c r="S59" s="100">
        <v>9.1000000000000004E-3</v>
      </c>
      <c r="T59" s="100">
        <f t="shared" si="0"/>
        <v>4.2848674812490765E-3</v>
      </c>
      <c r="U59" s="100">
        <f>R59/'סכום נכסי הקרן'!$C$42</f>
        <v>1.0857044205968345E-3</v>
      </c>
    </row>
    <row r="60" spans="2:21" s="101" customFormat="1">
      <c r="B60" s="98" t="s">
        <v>460</v>
      </c>
      <c r="C60" s="98" t="s">
        <v>461</v>
      </c>
      <c r="D60" s="98" t="s">
        <v>100</v>
      </c>
      <c r="E60" s="98" t="s">
        <v>123</v>
      </c>
      <c r="F60" s="98" t="s">
        <v>462</v>
      </c>
      <c r="G60" s="98" t="s">
        <v>426</v>
      </c>
      <c r="H60" s="98" t="s">
        <v>459</v>
      </c>
      <c r="I60" s="98" t="s">
        <v>150</v>
      </c>
      <c r="J60" s="98" t="s">
        <v>463</v>
      </c>
      <c r="K60" s="99">
        <v>1.89</v>
      </c>
      <c r="L60" s="98" t="s">
        <v>102</v>
      </c>
      <c r="M60" s="100">
        <v>1.2500000000000001E-2</v>
      </c>
      <c r="N60" s="100">
        <v>7.2800000000000004E-2</v>
      </c>
      <c r="O60" s="99">
        <v>1440000</v>
      </c>
      <c r="P60" s="99">
        <v>94.56</v>
      </c>
      <c r="Q60" s="99">
        <v>0</v>
      </c>
      <c r="R60" s="99">
        <v>1361.664</v>
      </c>
      <c r="S60" s="100">
        <v>9.7999999999999997E-3</v>
      </c>
      <c r="T60" s="100">
        <f t="shared" si="0"/>
        <v>5.1860631898674398E-3</v>
      </c>
      <c r="U60" s="100">
        <f>R60/'סכום נכסי הקרן'!$C$42</f>
        <v>1.3140503773741562E-3</v>
      </c>
    </row>
    <row r="61" spans="2:21" s="101" customFormat="1">
      <c r="B61" s="98" t="s">
        <v>464</v>
      </c>
      <c r="C61" s="98">
        <v>57801680</v>
      </c>
      <c r="D61" s="98" t="s">
        <v>100</v>
      </c>
      <c r="E61" s="98" t="s">
        <v>123</v>
      </c>
      <c r="F61" s="98" t="s">
        <v>465</v>
      </c>
      <c r="G61" s="98" t="s">
        <v>466</v>
      </c>
      <c r="H61" s="98" t="s">
        <v>467</v>
      </c>
      <c r="I61" s="98" t="s">
        <v>209</v>
      </c>
      <c r="J61" s="98" t="s">
        <v>468</v>
      </c>
      <c r="K61" s="99">
        <v>3.18</v>
      </c>
      <c r="L61" s="98" t="s">
        <v>102</v>
      </c>
      <c r="M61" s="100">
        <v>2.8799999999999999E-2</v>
      </c>
      <c r="N61" s="100">
        <v>3.78E-2</v>
      </c>
      <c r="O61" s="99">
        <v>2174000</v>
      </c>
      <c r="P61" s="99">
        <f>R61*1000/O61*100</f>
        <v>108.05590596266859</v>
      </c>
      <c r="Q61" s="99">
        <v>34.844999999999999</v>
      </c>
      <c r="R61" s="99">
        <f>2389.7218-40.5864043715846</f>
        <v>2349.1353956284152</v>
      </c>
      <c r="S61" s="100">
        <v>8.6E-3</v>
      </c>
      <c r="T61" s="100">
        <f t="shared" si="0"/>
        <v>8.9469682706476844E-3</v>
      </c>
      <c r="U61" s="100">
        <f>R61/'סכום נכסי הקרן'!$C$42</f>
        <v>2.2669926304348994E-3</v>
      </c>
    </row>
    <row r="62" spans="2:21" s="101" customFormat="1">
      <c r="B62" s="98" t="s">
        <v>469</v>
      </c>
      <c r="C62" s="98" t="s">
        <v>470</v>
      </c>
      <c r="D62" s="98" t="s">
        <v>100</v>
      </c>
      <c r="E62" s="98" t="s">
        <v>123</v>
      </c>
      <c r="F62" s="98" t="s">
        <v>471</v>
      </c>
      <c r="G62" s="98" t="s">
        <v>472</v>
      </c>
      <c r="H62" s="98" t="s">
        <v>459</v>
      </c>
      <c r="I62" s="98" t="s">
        <v>150</v>
      </c>
      <c r="J62" s="98" t="s">
        <v>473</v>
      </c>
      <c r="K62" s="99">
        <v>4.1900000000000004</v>
      </c>
      <c r="L62" s="98" t="s">
        <v>102</v>
      </c>
      <c r="M62" s="100">
        <v>1.7999999999999999E-2</v>
      </c>
      <c r="N62" s="100">
        <v>3.95E-2</v>
      </c>
      <c r="O62" s="99">
        <v>1418943.35</v>
      </c>
      <c r="P62" s="99">
        <v>102.19</v>
      </c>
      <c r="Q62" s="99">
        <v>91.013499999999993</v>
      </c>
      <c r="R62" s="99">
        <v>1541.0317093650001</v>
      </c>
      <c r="S62" s="100">
        <v>1.4E-3</v>
      </c>
      <c r="T62" s="100">
        <f t="shared" si="0"/>
        <v>5.8692069573377317E-3</v>
      </c>
      <c r="U62" s="100">
        <f>R62/'סכום נכסי הקרן'!$C$42</f>
        <v>1.4871460942175304E-3</v>
      </c>
    </row>
    <row r="63" spans="2:21" s="101" customFormat="1">
      <c r="B63" s="98" t="s">
        <v>474</v>
      </c>
      <c r="C63" s="98" t="s">
        <v>475</v>
      </c>
      <c r="D63" s="98" t="s">
        <v>100</v>
      </c>
      <c r="E63" s="98" t="s">
        <v>123</v>
      </c>
      <c r="F63" s="98" t="s">
        <v>476</v>
      </c>
      <c r="G63" s="98" t="s">
        <v>285</v>
      </c>
      <c r="H63" s="98" t="s">
        <v>467</v>
      </c>
      <c r="I63" s="98" t="s">
        <v>209</v>
      </c>
      <c r="J63" s="98" t="s">
        <v>477</v>
      </c>
      <c r="K63" s="99">
        <v>3.59</v>
      </c>
      <c r="L63" s="98" t="s">
        <v>102</v>
      </c>
      <c r="M63" s="100">
        <v>1.2200000000000001E-2</v>
      </c>
      <c r="N63" s="100">
        <v>4.5900000000000003E-2</v>
      </c>
      <c r="O63" s="99">
        <v>20</v>
      </c>
      <c r="P63" s="99">
        <v>4963090</v>
      </c>
      <c r="Q63" s="99">
        <v>0</v>
      </c>
      <c r="R63" s="99">
        <v>992.61800000000005</v>
      </c>
      <c r="S63" s="100">
        <v>0</v>
      </c>
      <c r="T63" s="100">
        <f t="shared" si="0"/>
        <v>3.7805065503676667E-3</v>
      </c>
      <c r="U63" s="100">
        <f>R63/'סכום נכסי הקרן'!$C$42</f>
        <v>9.5790889491708688E-4</v>
      </c>
    </row>
    <row r="64" spans="2:21" s="101" customFormat="1">
      <c r="B64" s="98" t="s">
        <v>478</v>
      </c>
      <c r="C64" s="98" t="s">
        <v>479</v>
      </c>
      <c r="D64" s="98" t="s">
        <v>100</v>
      </c>
      <c r="E64" s="98" t="s">
        <v>123</v>
      </c>
      <c r="F64" s="98" t="s">
        <v>480</v>
      </c>
      <c r="G64" s="98" t="s">
        <v>307</v>
      </c>
      <c r="H64" s="98" t="s">
        <v>467</v>
      </c>
      <c r="I64" s="98" t="s">
        <v>209</v>
      </c>
      <c r="J64" s="98" t="s">
        <v>481</v>
      </c>
      <c r="K64" s="99">
        <v>4.97</v>
      </c>
      <c r="L64" s="98" t="s">
        <v>102</v>
      </c>
      <c r="M64" s="100">
        <v>3.0000000000000001E-3</v>
      </c>
      <c r="N64" s="100">
        <v>4.02E-2</v>
      </c>
      <c r="O64" s="99">
        <v>911441</v>
      </c>
      <c r="P64" s="99">
        <v>91.94</v>
      </c>
      <c r="Q64" s="99">
        <v>1.50665</v>
      </c>
      <c r="R64" s="99">
        <v>839.48550539999997</v>
      </c>
      <c r="S64" s="100">
        <v>2.2000000000000001E-3</v>
      </c>
      <c r="T64" s="100">
        <f t="shared" si="0"/>
        <v>3.197282793686404E-3</v>
      </c>
      <c r="U64" s="100">
        <f>R64/'סכום נכסי הקרן'!$C$42</f>
        <v>8.1013101996601524E-4</v>
      </c>
    </row>
    <row r="65" spans="2:21" s="101" customFormat="1">
      <c r="B65" s="98" t="s">
        <v>482</v>
      </c>
      <c r="C65" s="98" t="s">
        <v>483</v>
      </c>
      <c r="D65" s="98" t="s">
        <v>100</v>
      </c>
      <c r="E65" s="98" t="s">
        <v>123</v>
      </c>
      <c r="F65" s="98" t="s">
        <v>484</v>
      </c>
      <c r="G65" s="98" t="s">
        <v>307</v>
      </c>
      <c r="H65" s="98" t="s">
        <v>467</v>
      </c>
      <c r="I65" s="98" t="s">
        <v>209</v>
      </c>
      <c r="J65" s="98" t="s">
        <v>485</v>
      </c>
      <c r="K65" s="99">
        <v>3.85</v>
      </c>
      <c r="L65" s="98" t="s">
        <v>102</v>
      </c>
      <c r="M65" s="100">
        <v>1.0800000000000001E-2</v>
      </c>
      <c r="N65" s="100">
        <v>3.8800000000000001E-2</v>
      </c>
      <c r="O65" s="99">
        <v>3844697.54</v>
      </c>
      <c r="P65" s="99">
        <v>100.35</v>
      </c>
      <c r="Q65" s="99">
        <v>0</v>
      </c>
      <c r="R65" s="99">
        <v>3858.1539813899999</v>
      </c>
      <c r="S65" s="100">
        <v>1.26E-2</v>
      </c>
      <c r="T65" s="100">
        <f t="shared" si="0"/>
        <v>1.4694249347656386E-2</v>
      </c>
      <c r="U65" s="100">
        <f>R65/'סכום נכסי הקרן'!$C$42</f>
        <v>3.7232450114074635E-3</v>
      </c>
    </row>
    <row r="66" spans="2:21" s="101" customFormat="1">
      <c r="B66" s="98" t="s">
        <v>487</v>
      </c>
      <c r="C66" s="98" t="s">
        <v>488</v>
      </c>
      <c r="D66" s="98" t="s">
        <v>100</v>
      </c>
      <c r="E66" s="98" t="s">
        <v>123</v>
      </c>
      <c r="F66" s="98" t="s">
        <v>489</v>
      </c>
      <c r="G66" s="98" t="s">
        <v>307</v>
      </c>
      <c r="H66" s="98" t="s">
        <v>221</v>
      </c>
      <c r="I66" s="98" t="s">
        <v>486</v>
      </c>
      <c r="J66" s="98" t="s">
        <v>490</v>
      </c>
      <c r="K66" s="99">
        <v>3.25</v>
      </c>
      <c r="L66" s="98" t="s">
        <v>102</v>
      </c>
      <c r="M66" s="100">
        <v>1.9E-2</v>
      </c>
      <c r="N66" s="100">
        <v>3.5499999999999997E-2</v>
      </c>
      <c r="O66" s="99">
        <v>1576000</v>
      </c>
      <c r="P66" s="99">
        <v>101.4</v>
      </c>
      <c r="Q66" s="99">
        <v>41.871699999999997</v>
      </c>
      <c r="R66" s="99">
        <v>1639.9357</v>
      </c>
      <c r="S66" s="100">
        <v>2.8999999999999998E-3</v>
      </c>
      <c r="T66" s="100">
        <f t="shared" si="0"/>
        <v>6.245894851827978E-3</v>
      </c>
      <c r="U66" s="100">
        <f>R66/'סכום נכסי הקרן'!$C$42</f>
        <v>1.5825916859477456E-3</v>
      </c>
    </row>
    <row r="67" spans="2:21" s="101" customFormat="1">
      <c r="B67" s="98" t="s">
        <v>491</v>
      </c>
      <c r="C67" s="98" t="s">
        <v>492</v>
      </c>
      <c r="D67" s="98" t="s">
        <v>100</v>
      </c>
      <c r="E67" s="98" t="s">
        <v>123</v>
      </c>
      <c r="F67" s="98" t="s">
        <v>493</v>
      </c>
      <c r="G67" s="98" t="s">
        <v>494</v>
      </c>
      <c r="H67" s="98" t="s">
        <v>221</v>
      </c>
      <c r="I67" s="98" t="s">
        <v>486</v>
      </c>
      <c r="J67" s="98" t="s">
        <v>495</v>
      </c>
      <c r="K67" s="99">
        <v>3.15</v>
      </c>
      <c r="L67" s="98" t="s">
        <v>102</v>
      </c>
      <c r="M67" s="100">
        <v>1.5800000000000002E-2</v>
      </c>
      <c r="N67" s="100">
        <v>6.3299999999999995E-2</v>
      </c>
      <c r="O67" s="99">
        <v>2503250</v>
      </c>
      <c r="P67" s="99">
        <v>95.09</v>
      </c>
      <c r="Q67" s="99">
        <v>0</v>
      </c>
      <c r="R67" s="99">
        <v>2380.3404249999999</v>
      </c>
      <c r="S67" s="100">
        <v>3.0000000000000001E-3</v>
      </c>
      <c r="T67" s="100">
        <f t="shared" si="0"/>
        <v>9.0658164256717626E-3</v>
      </c>
      <c r="U67" s="100">
        <f>R67/'סכום נכסי הקרן'!$C$42</f>
        <v>2.2971065062674851E-3</v>
      </c>
    </row>
    <row r="68" spans="2:21" s="101" customFormat="1">
      <c r="B68" s="98" t="s">
        <v>496</v>
      </c>
      <c r="C68" s="98" t="s">
        <v>497</v>
      </c>
      <c r="D68" s="98" t="s">
        <v>100</v>
      </c>
      <c r="E68" s="98" t="s">
        <v>123</v>
      </c>
      <c r="F68" s="98" t="s">
        <v>498</v>
      </c>
      <c r="G68" s="98" t="s">
        <v>307</v>
      </c>
      <c r="H68" s="98" t="s">
        <v>221</v>
      </c>
      <c r="I68" s="98" t="s">
        <v>486</v>
      </c>
      <c r="J68" s="98" t="s">
        <v>499</v>
      </c>
      <c r="K68" s="99">
        <v>5.15</v>
      </c>
      <c r="L68" s="98" t="s">
        <v>102</v>
      </c>
      <c r="M68" s="100">
        <v>8.5000000000000006E-3</v>
      </c>
      <c r="N68" s="100">
        <v>3.4200000000000001E-2</v>
      </c>
      <c r="O68" s="99">
        <v>3437898</v>
      </c>
      <c r="P68" s="99">
        <v>96.94</v>
      </c>
      <c r="Q68" s="99">
        <v>0</v>
      </c>
      <c r="R68" s="99">
        <v>3332.6983212</v>
      </c>
      <c r="S68" s="100">
        <v>5.4999999999999997E-3</v>
      </c>
      <c r="T68" s="100">
        <f t="shared" si="0"/>
        <v>1.2692987467178637E-2</v>
      </c>
      <c r="U68" s="100">
        <f>R68/'סכום נכסי הקרן'!$C$42</f>
        <v>3.216163081822738E-3</v>
      </c>
    </row>
    <row r="69" spans="2:21" s="101" customFormat="1">
      <c r="B69" s="98" t="s">
        <v>500</v>
      </c>
      <c r="C69" s="98" t="s">
        <v>501</v>
      </c>
      <c r="D69" s="98" t="s">
        <v>100</v>
      </c>
      <c r="E69" s="98" t="s">
        <v>123</v>
      </c>
      <c r="F69" s="98" t="s">
        <v>502</v>
      </c>
      <c r="G69" s="98" t="s">
        <v>494</v>
      </c>
      <c r="H69" s="98" t="s">
        <v>221</v>
      </c>
      <c r="I69" s="98" t="s">
        <v>486</v>
      </c>
      <c r="J69" s="98" t="s">
        <v>503</v>
      </c>
      <c r="K69" s="99">
        <v>3.01</v>
      </c>
      <c r="L69" s="98" t="s">
        <v>102</v>
      </c>
      <c r="M69" s="100">
        <v>1.4800000000000001E-2</v>
      </c>
      <c r="N69" s="100">
        <v>4.7399999999999998E-2</v>
      </c>
      <c r="O69" s="99">
        <v>861478.2</v>
      </c>
      <c r="P69" s="99">
        <v>99.6</v>
      </c>
      <c r="Q69" s="99">
        <v>0</v>
      </c>
      <c r="R69" s="99">
        <v>858.03228720000004</v>
      </c>
      <c r="S69" s="100">
        <v>1E-3</v>
      </c>
      <c r="T69" s="100">
        <f t="shared" si="0"/>
        <v>3.2679204711042425E-3</v>
      </c>
      <c r="U69" s="100">
        <f>R69/'סכום נכסי הקרן'!$C$42</f>
        <v>8.2802927212173518E-4</v>
      </c>
    </row>
    <row r="70" spans="2:21" s="101" customFormat="1">
      <c r="B70" s="98" t="s">
        <v>504</v>
      </c>
      <c r="C70" s="98" t="s">
        <v>505</v>
      </c>
      <c r="D70" s="98" t="s">
        <v>100</v>
      </c>
      <c r="E70" s="98" t="s">
        <v>123</v>
      </c>
      <c r="F70" s="98" t="s">
        <v>506</v>
      </c>
      <c r="G70" s="98" t="s">
        <v>307</v>
      </c>
      <c r="H70" s="98" t="s">
        <v>221</v>
      </c>
      <c r="I70" s="98" t="s">
        <v>486</v>
      </c>
      <c r="J70" s="98" t="s">
        <v>507</v>
      </c>
      <c r="K70" s="99">
        <v>3.06</v>
      </c>
      <c r="L70" s="98" t="s">
        <v>102</v>
      </c>
      <c r="M70" s="100">
        <v>3.4299999999999997E-2</v>
      </c>
      <c r="N70" s="100">
        <v>4.4400000000000002E-2</v>
      </c>
      <c r="O70" s="99">
        <v>1563000</v>
      </c>
      <c r="P70" s="99">
        <v>102.02</v>
      </c>
      <c r="Q70" s="99">
        <v>0</v>
      </c>
      <c r="R70" s="99">
        <v>1594.5726</v>
      </c>
      <c r="S70" s="100">
        <v>2.3999999999999998E-3</v>
      </c>
      <c r="T70" s="100">
        <f t="shared" si="0"/>
        <v>6.073123960412566E-3</v>
      </c>
      <c r="U70" s="100">
        <f>R70/'סכום נכסי הקרן'!$C$42</f>
        <v>1.5388148080440471E-3</v>
      </c>
    </row>
    <row r="71" spans="2:21" s="101" customFormat="1">
      <c r="B71" s="102" t="s">
        <v>238</v>
      </c>
      <c r="K71" s="103">
        <v>2.38</v>
      </c>
      <c r="N71" s="104">
        <v>7.6300000000000007E-2</v>
      </c>
      <c r="O71" s="103">
        <f>SUM(O72:O122)</f>
        <v>93334996.569999993</v>
      </c>
      <c r="Q71" s="103">
        <v>711.57524000000001</v>
      </c>
      <c r="R71" s="103">
        <v>89027.324659641774</v>
      </c>
      <c r="T71" s="104">
        <f t="shared" si="0"/>
        <v>0.33907140918005174</v>
      </c>
      <c r="U71" s="104">
        <f>R71/'סכום נכסי הקרן'!$C$42</f>
        <v>8.5914285437239876E-2</v>
      </c>
    </row>
    <row r="72" spans="2:21" s="101" customFormat="1">
      <c r="B72" s="98" t="s">
        <v>508</v>
      </c>
      <c r="C72" s="98" t="s">
        <v>509</v>
      </c>
      <c r="D72" s="98" t="s">
        <v>100</v>
      </c>
      <c r="E72" s="98" t="s">
        <v>123</v>
      </c>
      <c r="F72" s="98" t="s">
        <v>510</v>
      </c>
      <c r="G72" s="98" t="s">
        <v>421</v>
      </c>
      <c r="H72" s="98" t="s">
        <v>336</v>
      </c>
      <c r="I72" s="98" t="s">
        <v>209</v>
      </c>
      <c r="J72" s="98" t="s">
        <v>511</v>
      </c>
      <c r="K72" s="99">
        <v>3.04</v>
      </c>
      <c r="L72" s="98" t="s">
        <v>102</v>
      </c>
      <c r="M72" s="100">
        <v>1.6400000000000001E-2</v>
      </c>
      <c r="N72" s="100">
        <v>5.4899999999999997E-2</v>
      </c>
      <c r="O72" s="99">
        <v>1419668.23</v>
      </c>
      <c r="P72" s="99">
        <v>89.15</v>
      </c>
      <c r="Q72" s="99">
        <v>0</v>
      </c>
      <c r="R72" s="99">
        <v>1265.634227045</v>
      </c>
      <c r="S72" s="100">
        <v>7.4000000000000003E-3</v>
      </c>
      <c r="T72" s="100">
        <f t="shared" si="0"/>
        <v>4.8203221034810373E-3</v>
      </c>
      <c r="U72" s="100">
        <f>R72/'סכום נכסי הקרן'!$C$42</f>
        <v>1.2213784998840614E-3</v>
      </c>
    </row>
    <row r="73" spans="2:21" s="101" customFormat="1">
      <c r="B73" s="98" t="s">
        <v>512</v>
      </c>
      <c r="C73" s="98" t="s">
        <v>513</v>
      </c>
      <c r="D73" s="98" t="s">
        <v>100</v>
      </c>
      <c r="E73" s="98" t="s">
        <v>123</v>
      </c>
      <c r="F73" s="98" t="s">
        <v>514</v>
      </c>
      <c r="G73" s="98" t="s">
        <v>435</v>
      </c>
      <c r="H73" s="98" t="s">
        <v>336</v>
      </c>
      <c r="I73" s="98" t="s">
        <v>209</v>
      </c>
      <c r="J73" s="98" t="s">
        <v>515</v>
      </c>
      <c r="K73" s="99">
        <v>3.29</v>
      </c>
      <c r="L73" s="98" t="s">
        <v>102</v>
      </c>
      <c r="M73" s="100">
        <v>6.3500000000000001E-2</v>
      </c>
      <c r="N73" s="100">
        <v>7.0000000000000007E-2</v>
      </c>
      <c r="O73" s="99">
        <v>1115000</v>
      </c>
      <c r="P73" s="99">
        <v>99.14</v>
      </c>
      <c r="Q73" s="99">
        <v>0</v>
      </c>
      <c r="R73" s="99">
        <v>1105.4110000000001</v>
      </c>
      <c r="S73" s="100">
        <v>2.7000000000000001E-3</v>
      </c>
      <c r="T73" s="100">
        <f t="shared" si="0"/>
        <v>4.210092428656817E-3</v>
      </c>
      <c r="U73" s="100">
        <f>R73/'סכום נכסי הקרן'!$C$42</f>
        <v>1.0667578357829415E-3</v>
      </c>
    </row>
    <row r="74" spans="2:21" s="101" customFormat="1">
      <c r="B74" s="98" t="s">
        <v>516</v>
      </c>
      <c r="C74" s="98">
        <v>11976800</v>
      </c>
      <c r="D74" s="98" t="s">
        <v>100</v>
      </c>
      <c r="E74" s="98" t="s">
        <v>123</v>
      </c>
      <c r="F74" s="98" t="s">
        <v>517</v>
      </c>
      <c r="G74" s="98" t="s">
        <v>435</v>
      </c>
      <c r="H74" s="98" t="s">
        <v>336</v>
      </c>
      <c r="I74" s="98" t="s">
        <v>209</v>
      </c>
      <c r="J74" s="98" t="s">
        <v>518</v>
      </c>
      <c r="K74" s="99">
        <v>2.4500000000000002</v>
      </c>
      <c r="L74" s="98" t="s">
        <v>102</v>
      </c>
      <c r="M74" s="100">
        <v>0.09</v>
      </c>
      <c r="N74" s="100">
        <v>8.7400000000000005E-2</v>
      </c>
      <c r="O74" s="99">
        <v>830000</v>
      </c>
      <c r="P74" s="99">
        <f>R74*1000/O74*100</f>
        <v>101.83327868852456</v>
      </c>
      <c r="Q74" s="99">
        <v>0</v>
      </c>
      <c r="R74" s="99">
        <f>845216.213114754/1000</f>
        <v>845.21621311475394</v>
      </c>
      <c r="S74" s="100">
        <v>4.1999999999999997E-3</v>
      </c>
      <c r="T74" s="100">
        <f t="shared" si="0"/>
        <v>3.2191088919980102E-3</v>
      </c>
      <c r="U74" s="100">
        <f>R74/'סכום נכסי הקרן'!$C$42</f>
        <v>8.1566134068771564E-4</v>
      </c>
    </row>
    <row r="75" spans="2:21" s="101" customFormat="1">
      <c r="B75" s="98" t="s">
        <v>516</v>
      </c>
      <c r="C75" s="98">
        <v>1197680</v>
      </c>
      <c r="D75" s="98" t="s">
        <v>100</v>
      </c>
      <c r="E75" s="98" t="s">
        <v>123</v>
      </c>
      <c r="F75" s="98" t="s">
        <v>517</v>
      </c>
      <c r="G75" s="98" t="s">
        <v>435</v>
      </c>
      <c r="H75" s="98" t="s">
        <v>336</v>
      </c>
      <c r="I75" s="98" t="s">
        <v>209</v>
      </c>
      <c r="J75" s="98" t="s">
        <v>518</v>
      </c>
      <c r="K75" s="99">
        <v>0</v>
      </c>
      <c r="L75" s="98" t="s">
        <v>102</v>
      </c>
      <c r="M75" s="100">
        <v>0</v>
      </c>
      <c r="N75" s="100">
        <v>0</v>
      </c>
      <c r="O75" s="99">
        <v>594000</v>
      </c>
      <c r="P75" s="99">
        <f>R75*1000/O75*100</f>
        <v>103.08</v>
      </c>
      <c r="Q75" s="99">
        <v>0</v>
      </c>
      <c r="R75" s="99">
        <f>612295.2/1000</f>
        <v>612.29519999999991</v>
      </c>
      <c r="S75" s="100">
        <v>0</v>
      </c>
      <c r="T75" s="100">
        <f t="shared" si="0"/>
        <v>2.3320008445934688E-3</v>
      </c>
      <c r="U75" s="100">
        <f>R75/'סכום נכסי הקרן'!$C$42</f>
        <v>5.9088493095534901E-4</v>
      </c>
    </row>
    <row r="76" spans="2:21" s="101" customFormat="1">
      <c r="B76" s="98" t="s">
        <v>519</v>
      </c>
      <c r="C76" s="98" t="s">
        <v>520</v>
      </c>
      <c r="D76" s="98" t="s">
        <v>100</v>
      </c>
      <c r="E76" s="98" t="s">
        <v>123</v>
      </c>
      <c r="F76" s="98" t="s">
        <v>521</v>
      </c>
      <c r="G76" s="98" t="s">
        <v>522</v>
      </c>
      <c r="H76" s="98" t="s">
        <v>397</v>
      </c>
      <c r="I76" s="98" t="s">
        <v>209</v>
      </c>
      <c r="J76" s="98" t="s">
        <v>523</v>
      </c>
      <c r="K76" s="99">
        <v>7.59</v>
      </c>
      <c r="L76" s="98" t="s">
        <v>102</v>
      </c>
      <c r="M76" s="100">
        <v>2.5000000000000001E-2</v>
      </c>
      <c r="N76" s="100">
        <v>5.7000000000000002E-2</v>
      </c>
      <c r="O76" s="99">
        <v>1823375</v>
      </c>
      <c r="P76" s="99">
        <v>79.12</v>
      </c>
      <c r="Q76" s="99">
        <v>34.375</v>
      </c>
      <c r="R76" s="99">
        <v>1477.0292999999999</v>
      </c>
      <c r="S76" s="100">
        <v>1.4E-3</v>
      </c>
      <c r="T76" s="100">
        <f t="shared" ref="T76:T139" si="1">R76/$R$11</f>
        <v>5.6254459860036474E-3</v>
      </c>
      <c r="U76" s="100">
        <f>R76/'סכום נכסי הקרן'!$C$42</f>
        <v>1.4253816720260547E-3</v>
      </c>
    </row>
    <row r="77" spans="2:21" s="101" customFormat="1">
      <c r="B77" s="98" t="s">
        <v>524</v>
      </c>
      <c r="C77" s="98" t="s">
        <v>525</v>
      </c>
      <c r="D77" s="98" t="s">
        <v>100</v>
      </c>
      <c r="E77" s="98" t="s">
        <v>123</v>
      </c>
      <c r="F77" s="98" t="s">
        <v>514</v>
      </c>
      <c r="G77" s="98" t="s">
        <v>435</v>
      </c>
      <c r="H77" s="98" t="s">
        <v>397</v>
      </c>
      <c r="I77" s="98" t="s">
        <v>209</v>
      </c>
      <c r="J77" s="98" t="s">
        <v>526</v>
      </c>
      <c r="K77" s="99">
        <v>1.1100000000000001</v>
      </c>
      <c r="L77" s="98" t="s">
        <v>102</v>
      </c>
      <c r="M77" s="100">
        <v>5.8000000000000003E-2</v>
      </c>
      <c r="N77" s="100">
        <v>6.4799999999999996E-2</v>
      </c>
      <c r="O77" s="99">
        <v>1028221.84</v>
      </c>
      <c r="P77" s="99">
        <v>101.3</v>
      </c>
      <c r="Q77" s="99">
        <v>0</v>
      </c>
      <c r="R77" s="99">
        <v>1041.5887239199999</v>
      </c>
      <c r="S77" s="100">
        <v>3.5000000000000001E-3</v>
      </c>
      <c r="T77" s="100">
        <f t="shared" si="1"/>
        <v>3.9670175168782535E-3</v>
      </c>
      <c r="U77" s="100">
        <f>R77/'סכום נכסי הקרן'!$C$42</f>
        <v>1.0051672481138825E-3</v>
      </c>
    </row>
    <row r="78" spans="2:21" s="101" customFormat="1">
      <c r="B78" s="98" t="s">
        <v>527</v>
      </c>
      <c r="C78" s="98" t="s">
        <v>528</v>
      </c>
      <c r="D78" s="98" t="s">
        <v>100</v>
      </c>
      <c r="E78" s="98" t="s">
        <v>123</v>
      </c>
      <c r="F78" s="98" t="s">
        <v>517</v>
      </c>
      <c r="G78" s="98" t="s">
        <v>435</v>
      </c>
      <c r="H78" s="98" t="s">
        <v>397</v>
      </c>
      <c r="I78" s="98" t="s">
        <v>209</v>
      </c>
      <c r="J78" s="98" t="s">
        <v>529</v>
      </c>
      <c r="K78" s="99">
        <v>1.25</v>
      </c>
      <c r="L78" s="98" t="s">
        <v>102</v>
      </c>
      <c r="M78" s="100">
        <v>3.9300000000000002E-2</v>
      </c>
      <c r="N78" s="100">
        <v>0.12470000000000001</v>
      </c>
      <c r="O78" s="99">
        <v>1700000</v>
      </c>
      <c r="P78" s="99">
        <v>91.07</v>
      </c>
      <c r="Q78" s="99">
        <v>0</v>
      </c>
      <c r="R78" s="99">
        <v>1548.19</v>
      </c>
      <c r="S78" s="100">
        <v>1.5E-3</v>
      </c>
      <c r="T78" s="100">
        <f t="shared" si="1"/>
        <v>5.8964701790756536E-3</v>
      </c>
      <c r="U78" s="100">
        <f>R78/'סכום נכסי הקרן'!$C$42</f>
        <v>1.4940540792345944E-3</v>
      </c>
    </row>
    <row r="79" spans="2:21" s="101" customFormat="1">
      <c r="B79" s="98" t="s">
        <v>530</v>
      </c>
      <c r="C79" s="98" t="s">
        <v>531</v>
      </c>
      <c r="D79" s="98" t="s">
        <v>100</v>
      </c>
      <c r="E79" s="98" t="s">
        <v>123</v>
      </c>
      <c r="F79" s="98" t="s">
        <v>532</v>
      </c>
      <c r="G79" s="98" t="s">
        <v>426</v>
      </c>
      <c r="H79" s="98" t="s">
        <v>413</v>
      </c>
      <c r="I79" s="98" t="s">
        <v>209</v>
      </c>
      <c r="J79" s="98" t="s">
        <v>533</v>
      </c>
      <c r="K79" s="99">
        <v>1.68</v>
      </c>
      <c r="L79" s="98" t="s">
        <v>102</v>
      </c>
      <c r="M79" s="100">
        <v>4.7500000000000001E-2</v>
      </c>
      <c r="N79" s="100">
        <v>8.2500000000000004E-2</v>
      </c>
      <c r="O79" s="99">
        <v>5513128.3899999997</v>
      </c>
      <c r="P79" s="99">
        <v>94.82</v>
      </c>
      <c r="Q79" s="99">
        <v>0</v>
      </c>
      <c r="R79" s="99">
        <v>5227.5483393980003</v>
      </c>
      <c r="S79" s="100">
        <v>6.7000000000000002E-3</v>
      </c>
      <c r="T79" s="100">
        <f t="shared" si="1"/>
        <v>1.9909754547527605E-2</v>
      </c>
      <c r="U79" s="100">
        <f>R79/'סכום נכסי הקרן'!$C$42</f>
        <v>5.0447554375584475E-3</v>
      </c>
    </row>
    <row r="80" spans="2:21" s="101" customFormat="1">
      <c r="B80" s="98" t="s">
        <v>534</v>
      </c>
      <c r="C80" s="98" t="s">
        <v>535</v>
      </c>
      <c r="D80" s="98" t="s">
        <v>100</v>
      </c>
      <c r="E80" s="98" t="s">
        <v>123</v>
      </c>
      <c r="F80" s="98" t="s">
        <v>536</v>
      </c>
      <c r="G80" s="98" t="s">
        <v>472</v>
      </c>
      <c r="H80" s="98" t="s">
        <v>413</v>
      </c>
      <c r="I80" s="98" t="s">
        <v>209</v>
      </c>
      <c r="J80" s="98" t="s">
        <v>537</v>
      </c>
      <c r="K80" s="99">
        <v>4.01</v>
      </c>
      <c r="L80" s="98" t="s">
        <v>102</v>
      </c>
      <c r="M80" s="100">
        <v>0.05</v>
      </c>
      <c r="N80" s="100">
        <v>6.1199999999999997E-2</v>
      </c>
      <c r="O80" s="99">
        <v>2960256.41</v>
      </c>
      <c r="P80" s="99">
        <v>96.07</v>
      </c>
      <c r="Q80" s="99">
        <v>0</v>
      </c>
      <c r="R80" s="99">
        <v>2843.9183330870001</v>
      </c>
      <c r="S80" s="100">
        <v>2.8999999999999998E-3</v>
      </c>
      <c r="T80" s="100">
        <f t="shared" si="1"/>
        <v>1.0831409350773508E-2</v>
      </c>
      <c r="U80" s="100">
        <f>R80/'סכום נכסי הקרן'!$C$42</f>
        <v>2.7444743775367885E-3</v>
      </c>
    </row>
    <row r="81" spans="2:21" s="101" customFormat="1">
      <c r="B81" s="98" t="s">
        <v>538</v>
      </c>
      <c r="C81" s="98" t="s">
        <v>539</v>
      </c>
      <c r="D81" s="98" t="s">
        <v>100</v>
      </c>
      <c r="E81" s="98" t="s">
        <v>123</v>
      </c>
      <c r="F81" s="98" t="s">
        <v>540</v>
      </c>
      <c r="G81" s="98" t="s">
        <v>494</v>
      </c>
      <c r="H81" s="98" t="s">
        <v>436</v>
      </c>
      <c r="I81" s="98" t="s">
        <v>150</v>
      </c>
      <c r="J81" s="98" t="s">
        <v>414</v>
      </c>
      <c r="K81" s="99">
        <v>4.6900000000000004</v>
      </c>
      <c r="L81" s="98" t="s">
        <v>102</v>
      </c>
      <c r="M81" s="100">
        <v>1.4999999999999999E-2</v>
      </c>
      <c r="N81" s="100">
        <v>6.0400000000000002E-2</v>
      </c>
      <c r="O81" s="99">
        <v>1315000</v>
      </c>
      <c r="P81" s="99">
        <v>81.430000000000007</v>
      </c>
      <c r="Q81" s="99">
        <v>0</v>
      </c>
      <c r="R81" s="99">
        <v>1070.8045</v>
      </c>
      <c r="S81" s="100">
        <v>3.3999999999999998E-3</v>
      </c>
      <c r="T81" s="100">
        <f t="shared" si="1"/>
        <v>4.0782893584573052E-3</v>
      </c>
      <c r="U81" s="100">
        <f>R81/'סכום נכסי הקרן'!$C$42</f>
        <v>1.0333614293386213E-3</v>
      </c>
    </row>
    <row r="82" spans="2:21" s="101" customFormat="1">
      <c r="B82" s="98" t="s">
        <v>541</v>
      </c>
      <c r="C82" s="98" t="s">
        <v>542</v>
      </c>
      <c r="D82" s="98" t="s">
        <v>100</v>
      </c>
      <c r="E82" s="98" t="s">
        <v>123</v>
      </c>
      <c r="F82" s="98" t="s">
        <v>540</v>
      </c>
      <c r="G82" s="98" t="s">
        <v>494</v>
      </c>
      <c r="H82" s="98" t="s">
        <v>436</v>
      </c>
      <c r="I82" s="98" t="s">
        <v>150</v>
      </c>
      <c r="J82" s="98" t="s">
        <v>543</v>
      </c>
      <c r="K82" s="99">
        <v>2.4500000000000002</v>
      </c>
      <c r="L82" s="98" t="s">
        <v>102</v>
      </c>
      <c r="M82" s="100">
        <v>3.4500000000000003E-2</v>
      </c>
      <c r="N82" s="100">
        <v>5.9400000000000001E-2</v>
      </c>
      <c r="O82" s="99">
        <v>1098000</v>
      </c>
      <c r="P82" s="99">
        <v>94.64</v>
      </c>
      <c r="Q82" s="99">
        <v>0</v>
      </c>
      <c r="R82" s="99">
        <v>1039.1472000000001</v>
      </c>
      <c r="S82" s="100">
        <v>1.5E-3</v>
      </c>
      <c r="T82" s="100">
        <f t="shared" si="1"/>
        <v>3.9577186756599419E-3</v>
      </c>
      <c r="U82" s="100">
        <f>R82/'סכום נכסי הקרן'!$C$42</f>
        <v>1.0028110975301527E-3</v>
      </c>
    </row>
    <row r="83" spans="2:21" s="101" customFormat="1">
      <c r="B83" s="98" t="s">
        <v>544</v>
      </c>
      <c r="C83" s="98" t="s">
        <v>545</v>
      </c>
      <c r="D83" s="98" t="s">
        <v>100</v>
      </c>
      <c r="E83" s="98" t="s">
        <v>123</v>
      </c>
      <c r="F83" s="98" t="s">
        <v>546</v>
      </c>
      <c r="G83" s="98" t="s">
        <v>494</v>
      </c>
      <c r="H83" s="98" t="s">
        <v>453</v>
      </c>
      <c r="I83" s="98" t="s">
        <v>209</v>
      </c>
      <c r="J83" s="98" t="s">
        <v>344</v>
      </c>
      <c r="K83" s="99">
        <v>3.82</v>
      </c>
      <c r="L83" s="98" t="s">
        <v>102</v>
      </c>
      <c r="M83" s="100">
        <v>2.5000000000000001E-3</v>
      </c>
      <c r="N83" s="100">
        <v>5.8400000000000001E-2</v>
      </c>
      <c r="O83" s="99">
        <v>2583000</v>
      </c>
      <c r="P83" s="99">
        <v>81.3</v>
      </c>
      <c r="Q83" s="99">
        <v>0</v>
      </c>
      <c r="R83" s="99">
        <v>2099.9789999999998</v>
      </c>
      <c r="S83" s="100">
        <v>4.5999999999999999E-3</v>
      </c>
      <c r="T83" s="100">
        <f t="shared" si="1"/>
        <v>7.9980257915275976E-3</v>
      </c>
      <c r="U83" s="100">
        <f>R83/'סכום נכסי הקרן'!$C$42</f>
        <v>2.0265485445952912E-3</v>
      </c>
    </row>
    <row r="84" spans="2:21" s="101" customFormat="1">
      <c r="B84" s="98" t="s">
        <v>547</v>
      </c>
      <c r="C84" s="98" t="s">
        <v>548</v>
      </c>
      <c r="D84" s="98" t="s">
        <v>100</v>
      </c>
      <c r="E84" s="98" t="s">
        <v>123</v>
      </c>
      <c r="F84" s="98" t="s">
        <v>440</v>
      </c>
      <c r="G84" s="98" t="s">
        <v>435</v>
      </c>
      <c r="H84" s="98" t="s">
        <v>436</v>
      </c>
      <c r="I84" s="98" t="s">
        <v>150</v>
      </c>
      <c r="J84" s="98" t="s">
        <v>549</v>
      </c>
      <c r="K84" s="99">
        <v>3.22</v>
      </c>
      <c r="L84" s="98" t="s">
        <v>102</v>
      </c>
      <c r="M84" s="100">
        <v>3.2500000000000001E-2</v>
      </c>
      <c r="N84" s="100">
        <v>6.6299999999999998E-2</v>
      </c>
      <c r="O84" s="99">
        <v>1700000</v>
      </c>
      <c r="P84" s="99">
        <v>89.97</v>
      </c>
      <c r="Q84" s="99">
        <v>27.625</v>
      </c>
      <c r="R84" s="99">
        <v>1557.115</v>
      </c>
      <c r="S84" s="100">
        <v>5.0000000000000001E-3</v>
      </c>
      <c r="T84" s="100">
        <f t="shared" si="1"/>
        <v>5.9304621286091416E-3</v>
      </c>
      <c r="U84" s="100">
        <f>R84/'סכום נכסי הקרן'!$C$42</f>
        <v>1.5026669966782989E-3</v>
      </c>
    </row>
    <row r="85" spans="2:21" s="101" customFormat="1">
      <c r="B85" s="98" t="s">
        <v>550</v>
      </c>
      <c r="C85" s="98" t="s">
        <v>551</v>
      </c>
      <c r="D85" s="98" t="s">
        <v>100</v>
      </c>
      <c r="E85" s="98" t="s">
        <v>123</v>
      </c>
      <c r="F85" s="98" t="s">
        <v>440</v>
      </c>
      <c r="G85" s="98" t="s">
        <v>435</v>
      </c>
      <c r="H85" s="98" t="s">
        <v>436</v>
      </c>
      <c r="I85" s="98" t="s">
        <v>150</v>
      </c>
      <c r="J85" s="98" t="s">
        <v>552</v>
      </c>
      <c r="K85" s="99">
        <v>3.41</v>
      </c>
      <c r="L85" s="98" t="s">
        <v>102</v>
      </c>
      <c r="M85" s="100">
        <v>2.3E-2</v>
      </c>
      <c r="N85" s="100">
        <v>5.7799999999999997E-2</v>
      </c>
      <c r="O85" s="99">
        <v>6426939.1600000001</v>
      </c>
      <c r="P85" s="99">
        <v>89.28</v>
      </c>
      <c r="Q85" s="99">
        <v>0</v>
      </c>
      <c r="R85" s="99">
        <v>5737.9712820479999</v>
      </c>
      <c r="S85" s="100">
        <v>1.14E-2</v>
      </c>
      <c r="T85" s="100">
        <f t="shared" si="1"/>
        <v>2.1853762492322345E-2</v>
      </c>
      <c r="U85" s="100">
        <f>R85/'סכום נכסי הקרן'!$C$42</f>
        <v>5.537330302142999E-3</v>
      </c>
    </row>
    <row r="86" spans="2:21" s="101" customFormat="1">
      <c r="B86" s="98" t="s">
        <v>553</v>
      </c>
      <c r="C86" s="98" t="s">
        <v>554</v>
      </c>
      <c r="D86" s="98" t="s">
        <v>100</v>
      </c>
      <c r="E86" s="98" t="s">
        <v>123</v>
      </c>
      <c r="F86" s="98" t="s">
        <v>555</v>
      </c>
      <c r="G86" s="98" t="s">
        <v>435</v>
      </c>
      <c r="H86" s="98" t="s">
        <v>453</v>
      </c>
      <c r="I86" s="98" t="s">
        <v>209</v>
      </c>
      <c r="J86" s="98" t="s">
        <v>556</v>
      </c>
      <c r="K86" s="99">
        <v>2.78</v>
      </c>
      <c r="L86" s="98" t="s">
        <v>102</v>
      </c>
      <c r="M86" s="100">
        <v>6.8000000000000005E-2</v>
      </c>
      <c r="N86" s="100">
        <v>7.9699999999999993E-2</v>
      </c>
      <c r="O86" s="99">
        <v>2126000</v>
      </c>
      <c r="P86" s="99">
        <v>98.95</v>
      </c>
      <c r="Q86" s="99">
        <v>0</v>
      </c>
      <c r="R86" s="99">
        <v>2103.6770000000001</v>
      </c>
      <c r="S86" s="100">
        <v>6.1999999999999998E-3</v>
      </c>
      <c r="T86" s="100">
        <f t="shared" si="1"/>
        <v>8.012110074930941E-3</v>
      </c>
      <c r="U86" s="100">
        <f>R86/'סכום נכסי הקרן'!$C$42</f>
        <v>2.0301172357669239E-3</v>
      </c>
    </row>
    <row r="87" spans="2:21" s="101" customFormat="1">
      <c r="B87" s="98" t="s">
        <v>557</v>
      </c>
      <c r="C87" s="98" t="s">
        <v>558</v>
      </c>
      <c r="D87" s="98" t="s">
        <v>100</v>
      </c>
      <c r="E87" s="98" t="s">
        <v>123</v>
      </c>
      <c r="F87" s="98" t="s">
        <v>559</v>
      </c>
      <c r="G87" s="98" t="s">
        <v>421</v>
      </c>
      <c r="H87" s="98" t="s">
        <v>453</v>
      </c>
      <c r="I87" s="98" t="s">
        <v>209</v>
      </c>
      <c r="J87" s="98" t="s">
        <v>560</v>
      </c>
      <c r="K87" s="99">
        <v>1.27</v>
      </c>
      <c r="L87" s="98" t="s">
        <v>102</v>
      </c>
      <c r="M87" s="100">
        <v>2.63E-2</v>
      </c>
      <c r="N87" s="100">
        <v>6.4699999999999994E-2</v>
      </c>
      <c r="O87" s="99">
        <v>2280000</v>
      </c>
      <c r="P87" s="99">
        <v>96.44</v>
      </c>
      <c r="Q87" s="99">
        <v>0</v>
      </c>
      <c r="R87" s="99">
        <v>2198.8319999999999</v>
      </c>
      <c r="S87" s="100">
        <v>2.3800000000000002E-2</v>
      </c>
      <c r="T87" s="100">
        <f t="shared" si="1"/>
        <v>8.3745194819739681E-3</v>
      </c>
      <c r="U87" s="100">
        <f>R87/'סכום נכסי הקרן'!$C$42</f>
        <v>2.1219449286919317E-3</v>
      </c>
    </row>
    <row r="88" spans="2:21" s="101" customFormat="1">
      <c r="B88" s="98" t="s">
        <v>561</v>
      </c>
      <c r="C88" s="98">
        <v>11970290</v>
      </c>
      <c r="D88" s="98" t="s">
        <v>100</v>
      </c>
      <c r="E88" s="98" t="s">
        <v>123</v>
      </c>
      <c r="F88" s="98" t="s">
        <v>562</v>
      </c>
      <c r="G88" s="98" t="s">
        <v>435</v>
      </c>
      <c r="H88" s="98" t="s">
        <v>453</v>
      </c>
      <c r="I88" s="98" t="s">
        <v>209</v>
      </c>
      <c r="J88" s="98" t="s">
        <v>563</v>
      </c>
      <c r="K88" s="99">
        <v>2.5499999999999998</v>
      </c>
      <c r="L88" s="98" t="s">
        <v>102</v>
      </c>
      <c r="M88" s="100">
        <v>9.0999999999999998E-2</v>
      </c>
      <c r="N88" s="100">
        <v>8.7400000000000005E-2</v>
      </c>
      <c r="O88" s="99">
        <v>1161000</v>
      </c>
      <c r="P88" s="99">
        <f>R88*1000/O88*100</f>
        <v>102.29023665297015</v>
      </c>
      <c r="Q88" s="99">
        <v>29.721599999999999</v>
      </c>
      <c r="R88" s="99">
        <f>1205.6985-18.1088524590164</f>
        <v>1187.5896475409836</v>
      </c>
      <c r="S88" s="100">
        <v>7.6E-3</v>
      </c>
      <c r="T88" s="100">
        <f t="shared" si="1"/>
        <v>4.5230798168857675E-3</v>
      </c>
      <c r="U88" s="100">
        <f>R88/'סכום נכסי הקרן'!$C$42</f>
        <v>1.1460629233914319E-3</v>
      </c>
    </row>
    <row r="89" spans="2:21" s="101" customFormat="1">
      <c r="B89" s="98" t="s">
        <v>564</v>
      </c>
      <c r="C89" s="98" t="s">
        <v>565</v>
      </c>
      <c r="D89" s="98" t="s">
        <v>100</v>
      </c>
      <c r="E89" s="98" t="s">
        <v>123</v>
      </c>
      <c r="F89" s="98" t="s">
        <v>562</v>
      </c>
      <c r="G89" s="98" t="s">
        <v>435</v>
      </c>
      <c r="H89" s="98" t="s">
        <v>453</v>
      </c>
      <c r="I89" s="98" t="s">
        <v>209</v>
      </c>
      <c r="J89" s="98" t="s">
        <v>315</v>
      </c>
      <c r="K89" s="99">
        <v>0.74</v>
      </c>
      <c r="L89" s="98" t="s">
        <v>102</v>
      </c>
      <c r="M89" s="100">
        <v>6.4000000000000001E-2</v>
      </c>
      <c r="N89" s="100">
        <v>8.09E-2</v>
      </c>
      <c r="O89" s="99">
        <v>415000</v>
      </c>
      <c r="P89" s="99">
        <v>100.46</v>
      </c>
      <c r="Q89" s="99">
        <v>0</v>
      </c>
      <c r="R89" s="99">
        <v>416.90899999999999</v>
      </c>
      <c r="S89" s="100">
        <v>1.11E-2</v>
      </c>
      <c r="T89" s="100">
        <f t="shared" si="1"/>
        <v>1.5878487045441784E-3</v>
      </c>
      <c r="U89" s="100">
        <f>R89/'סכום נכסי הקרן'!$C$42</f>
        <v>4.023308457744951E-4</v>
      </c>
    </row>
    <row r="90" spans="2:21" s="101" customFormat="1">
      <c r="B90" s="98" t="s">
        <v>566</v>
      </c>
      <c r="C90" s="98" t="s">
        <v>567</v>
      </c>
      <c r="D90" s="98" t="s">
        <v>100</v>
      </c>
      <c r="E90" s="98" t="s">
        <v>123</v>
      </c>
      <c r="F90" s="98" t="s">
        <v>457</v>
      </c>
      <c r="G90" s="98" t="s">
        <v>458</v>
      </c>
      <c r="H90" s="98" t="s">
        <v>459</v>
      </c>
      <c r="I90" s="98" t="s">
        <v>150</v>
      </c>
      <c r="J90" s="98" t="s">
        <v>568</v>
      </c>
      <c r="K90" s="99">
        <v>2.13</v>
      </c>
      <c r="L90" s="98" t="s">
        <v>102</v>
      </c>
      <c r="M90" s="100">
        <v>3.5000000000000003E-2</v>
      </c>
      <c r="N90" s="100">
        <v>6.4000000000000001E-2</v>
      </c>
      <c r="O90" s="99">
        <v>1600200</v>
      </c>
      <c r="P90" s="99">
        <v>94.28</v>
      </c>
      <c r="Q90" s="99">
        <v>231.3</v>
      </c>
      <c r="R90" s="99">
        <v>1739.96856</v>
      </c>
      <c r="S90" s="100">
        <v>7.1999999999999998E-3</v>
      </c>
      <c r="T90" s="100">
        <f t="shared" si="1"/>
        <v>6.6268821827871307E-3</v>
      </c>
      <c r="U90" s="100">
        <f>R90/'סכום נכסי הקרן'!$C$42</f>
        <v>1.6791266736046243E-3</v>
      </c>
    </row>
    <row r="91" spans="2:21" s="101" customFormat="1">
      <c r="B91" s="98" t="s">
        <v>569</v>
      </c>
      <c r="C91" s="98" t="s">
        <v>570</v>
      </c>
      <c r="D91" s="98" t="s">
        <v>100</v>
      </c>
      <c r="E91" s="98" t="s">
        <v>123</v>
      </c>
      <c r="F91" s="98" t="s">
        <v>462</v>
      </c>
      <c r="G91" s="98" t="s">
        <v>426</v>
      </c>
      <c r="H91" s="98" t="s">
        <v>459</v>
      </c>
      <c r="I91" s="98" t="s">
        <v>150</v>
      </c>
      <c r="J91" s="98" t="s">
        <v>571</v>
      </c>
      <c r="K91" s="99">
        <v>0.62</v>
      </c>
      <c r="L91" s="98" t="s">
        <v>102</v>
      </c>
      <c r="M91" s="100">
        <v>3.2399999999999998E-2</v>
      </c>
      <c r="N91" s="100">
        <v>9.3600000000000003E-2</v>
      </c>
      <c r="O91" s="99">
        <v>965562.2</v>
      </c>
      <c r="P91" s="99">
        <v>96.51</v>
      </c>
      <c r="Q91" s="99">
        <v>251.62377000000001</v>
      </c>
      <c r="R91" s="99">
        <v>1183.48784922</v>
      </c>
      <c r="S91" s="100">
        <v>5.5999999999999999E-3</v>
      </c>
      <c r="T91" s="100">
        <f t="shared" si="1"/>
        <v>4.507457618395749E-3</v>
      </c>
      <c r="U91" s="100">
        <f>R91/'סכום נכסי הקרן'!$C$42</f>
        <v>1.1421045536088709E-3</v>
      </c>
    </row>
    <row r="92" spans="2:21" s="101" customFormat="1">
      <c r="B92" s="98" t="s">
        <v>572</v>
      </c>
      <c r="C92" s="98" t="s">
        <v>573</v>
      </c>
      <c r="D92" s="98" t="s">
        <v>100</v>
      </c>
      <c r="E92" s="98" t="s">
        <v>123</v>
      </c>
      <c r="F92" s="98" t="s">
        <v>574</v>
      </c>
      <c r="G92" s="98" t="s">
        <v>458</v>
      </c>
      <c r="H92" s="98" t="s">
        <v>459</v>
      </c>
      <c r="I92" s="98" t="s">
        <v>150</v>
      </c>
      <c r="J92" s="98" t="s">
        <v>575</v>
      </c>
      <c r="K92" s="99">
        <v>1.41</v>
      </c>
      <c r="L92" s="98" t="s">
        <v>102</v>
      </c>
      <c r="M92" s="100">
        <v>7.0000000000000007E-2</v>
      </c>
      <c r="N92" s="100">
        <v>0.1071</v>
      </c>
      <c r="O92" s="99">
        <v>2292931</v>
      </c>
      <c r="P92" s="99">
        <v>95.4</v>
      </c>
      <c r="Q92" s="99">
        <v>80.252589999999998</v>
      </c>
      <c r="R92" s="99">
        <v>2267.708764</v>
      </c>
      <c r="S92" s="100">
        <v>3.8E-3</v>
      </c>
      <c r="T92" s="100">
        <f t="shared" si="1"/>
        <v>8.636845026614633E-3</v>
      </c>
      <c r="U92" s="100">
        <f>R92/'סכום נכסי הקרן'!$C$42</f>
        <v>2.1884132628231935E-3</v>
      </c>
    </row>
    <row r="93" spans="2:21" s="101" customFormat="1">
      <c r="B93" s="98" t="s">
        <v>576</v>
      </c>
      <c r="C93" s="98" t="s">
        <v>577</v>
      </c>
      <c r="D93" s="98" t="s">
        <v>100</v>
      </c>
      <c r="E93" s="98" t="s">
        <v>123</v>
      </c>
      <c r="F93" s="98" t="s">
        <v>578</v>
      </c>
      <c r="G93" s="98" t="s">
        <v>472</v>
      </c>
      <c r="H93" s="98" t="s">
        <v>459</v>
      </c>
      <c r="I93" s="98" t="s">
        <v>150</v>
      </c>
      <c r="J93" s="98" t="s">
        <v>579</v>
      </c>
      <c r="K93" s="99">
        <v>3.38</v>
      </c>
      <c r="L93" s="98" t="s">
        <v>102</v>
      </c>
      <c r="M93" s="100">
        <v>7.2499999999999995E-2</v>
      </c>
      <c r="N93" s="100">
        <v>6.5799999999999997E-2</v>
      </c>
      <c r="O93" s="99">
        <v>7725000</v>
      </c>
      <c r="P93" s="99">
        <v>107.8</v>
      </c>
      <c r="Q93" s="99">
        <v>0</v>
      </c>
      <c r="R93" s="99">
        <v>8327.5499999999993</v>
      </c>
      <c r="S93" s="100">
        <v>1.3299999999999999E-2</v>
      </c>
      <c r="T93" s="100">
        <f t="shared" si="1"/>
        <v>3.1716488441187102E-2</v>
      </c>
      <c r="U93" s="100">
        <f>R93/'סכום נכסי הקרן'!$C$42</f>
        <v>8.0363586171787998E-3</v>
      </c>
    </row>
    <row r="94" spans="2:21" s="101" customFormat="1">
      <c r="B94" s="98" t="s">
        <v>580</v>
      </c>
      <c r="C94" s="98" t="s">
        <v>581</v>
      </c>
      <c r="D94" s="98" t="s">
        <v>100</v>
      </c>
      <c r="E94" s="98" t="s">
        <v>123</v>
      </c>
      <c r="F94" s="98" t="s">
        <v>555</v>
      </c>
      <c r="G94" s="98" t="s">
        <v>435</v>
      </c>
      <c r="H94" s="98" t="s">
        <v>467</v>
      </c>
      <c r="I94" s="98" t="s">
        <v>209</v>
      </c>
      <c r="J94" s="98" t="s">
        <v>273</v>
      </c>
      <c r="K94" s="99">
        <v>2.35</v>
      </c>
      <c r="L94" s="98" t="s">
        <v>102</v>
      </c>
      <c r="M94" s="100">
        <v>7.7499999999999999E-2</v>
      </c>
      <c r="N94" s="100">
        <v>0.1174</v>
      </c>
      <c r="O94" s="99">
        <v>1079000</v>
      </c>
      <c r="P94" s="99">
        <v>93.75</v>
      </c>
      <c r="Q94" s="99">
        <v>0</v>
      </c>
      <c r="R94" s="99">
        <v>1011.5625</v>
      </c>
      <c r="S94" s="100">
        <v>2.8E-3</v>
      </c>
      <c r="T94" s="100">
        <f t="shared" si="1"/>
        <v>3.8526589859908772E-3</v>
      </c>
      <c r="U94" s="100">
        <f>R94/'סכום נכסי הקרן'!$C$42</f>
        <v>9.7619095816776002E-4</v>
      </c>
    </row>
    <row r="95" spans="2:21" s="101" customFormat="1">
      <c r="B95" s="98" t="s">
        <v>582</v>
      </c>
      <c r="C95" s="98" t="s">
        <v>583</v>
      </c>
      <c r="D95" s="98" t="s">
        <v>100</v>
      </c>
      <c r="E95" s="98" t="s">
        <v>123</v>
      </c>
      <c r="F95" s="98" t="s">
        <v>584</v>
      </c>
      <c r="G95" s="98" t="s">
        <v>426</v>
      </c>
      <c r="H95" s="98" t="s">
        <v>467</v>
      </c>
      <c r="I95" s="98" t="s">
        <v>209</v>
      </c>
      <c r="J95" s="98" t="s">
        <v>585</v>
      </c>
      <c r="K95" s="99">
        <v>0.75</v>
      </c>
      <c r="L95" s="98" t="s">
        <v>102</v>
      </c>
      <c r="M95" s="100">
        <v>4.9000000000000002E-2</v>
      </c>
      <c r="N95" s="100">
        <v>0.1794</v>
      </c>
      <c r="O95" s="99">
        <v>2011009.77</v>
      </c>
      <c r="P95" s="99">
        <v>92.6</v>
      </c>
      <c r="Q95" s="99">
        <v>0</v>
      </c>
      <c r="R95" s="99">
        <v>1862.1950470199999</v>
      </c>
      <c r="S95" s="100">
        <v>1.9099999999999999E-2</v>
      </c>
      <c r="T95" s="100">
        <f t="shared" si="1"/>
        <v>7.0923966453573621E-3</v>
      </c>
      <c r="U95" s="100">
        <f>R95/'סכום נכסי הקרן'!$C$42</f>
        <v>1.7970792385499767E-3</v>
      </c>
    </row>
    <row r="96" spans="2:21" s="101" customFormat="1">
      <c r="B96" s="98" t="s">
        <v>586</v>
      </c>
      <c r="C96" s="98" t="s">
        <v>587</v>
      </c>
      <c r="D96" s="98" t="s">
        <v>100</v>
      </c>
      <c r="E96" s="98" t="s">
        <v>123</v>
      </c>
      <c r="F96" s="98" t="s">
        <v>588</v>
      </c>
      <c r="G96" s="98" t="s">
        <v>426</v>
      </c>
      <c r="H96" s="98" t="s">
        <v>459</v>
      </c>
      <c r="I96" s="98" t="s">
        <v>150</v>
      </c>
      <c r="J96" s="98" t="s">
        <v>589</v>
      </c>
      <c r="K96" s="99">
        <v>1.89</v>
      </c>
      <c r="L96" s="98" t="s">
        <v>102</v>
      </c>
      <c r="M96" s="100">
        <v>7.1499999999999994E-2</v>
      </c>
      <c r="N96" s="100">
        <v>7.6200000000000004E-2</v>
      </c>
      <c r="O96" s="99">
        <v>1600000</v>
      </c>
      <c r="P96" s="99">
        <v>99.36</v>
      </c>
      <c r="Q96" s="99">
        <v>56.677280000000003</v>
      </c>
      <c r="R96" s="99">
        <v>1646.4372800000001</v>
      </c>
      <c r="S96" s="100">
        <v>5.0000000000000001E-3</v>
      </c>
      <c r="T96" s="100">
        <f t="shared" si="1"/>
        <v>6.2706569111274672E-3</v>
      </c>
      <c r="U96" s="100">
        <f>R96/'סכום נכסי הקרן'!$C$42</f>
        <v>1.5888659236837277E-3</v>
      </c>
    </row>
    <row r="97" spans="2:21" s="101" customFormat="1">
      <c r="B97" s="98" t="s">
        <v>590</v>
      </c>
      <c r="C97" s="98" t="s">
        <v>591</v>
      </c>
      <c r="D97" s="98" t="s">
        <v>100</v>
      </c>
      <c r="E97" s="98" t="s">
        <v>123</v>
      </c>
      <c r="F97" s="98" t="s">
        <v>592</v>
      </c>
      <c r="G97" s="98" t="s">
        <v>593</v>
      </c>
      <c r="H97" s="98" t="s">
        <v>467</v>
      </c>
      <c r="I97" s="98" t="s">
        <v>209</v>
      </c>
      <c r="J97" s="98" t="s">
        <v>594</v>
      </c>
      <c r="K97" s="99">
        <v>2.2999999999999998</v>
      </c>
      <c r="L97" s="98" t="s">
        <v>102</v>
      </c>
      <c r="M97" s="100">
        <v>6.5000000000000002E-2</v>
      </c>
      <c r="N97" s="100">
        <v>6.88E-2</v>
      </c>
      <c r="O97" s="99">
        <v>3746569</v>
      </c>
      <c r="P97" s="99">
        <v>101.01</v>
      </c>
      <c r="Q97" s="99">
        <v>0</v>
      </c>
      <c r="R97" s="99">
        <v>3784.4093468999999</v>
      </c>
      <c r="S97" s="100">
        <v>5.4000000000000003E-3</v>
      </c>
      <c r="T97" s="100">
        <f t="shared" si="1"/>
        <v>1.4413383925365118E-2</v>
      </c>
      <c r="U97" s="100">
        <f>R97/'סכום נכסי הקרן'!$C$42</f>
        <v>3.6520790227488049E-3</v>
      </c>
    </row>
    <row r="98" spans="2:21" s="101" customFormat="1">
      <c r="B98" s="98" t="s">
        <v>595</v>
      </c>
      <c r="C98" s="98" t="s">
        <v>596</v>
      </c>
      <c r="D98" s="98" t="s">
        <v>100</v>
      </c>
      <c r="E98" s="98" t="s">
        <v>123</v>
      </c>
      <c r="F98" s="98" t="s">
        <v>597</v>
      </c>
      <c r="G98" s="98" t="s">
        <v>307</v>
      </c>
      <c r="H98" s="98" t="s">
        <v>459</v>
      </c>
      <c r="I98" s="98" t="s">
        <v>150</v>
      </c>
      <c r="J98" s="98" t="s">
        <v>598</v>
      </c>
      <c r="K98" s="99">
        <v>3.1</v>
      </c>
      <c r="L98" s="98" t="s">
        <v>102</v>
      </c>
      <c r="M98" s="100">
        <v>4.1000000000000002E-2</v>
      </c>
      <c r="N98" s="100">
        <v>6.7100000000000007E-2</v>
      </c>
      <c r="O98" s="99">
        <v>2000000</v>
      </c>
      <c r="P98" s="99">
        <v>94.16</v>
      </c>
      <c r="Q98" s="99">
        <v>0</v>
      </c>
      <c r="R98" s="99">
        <v>1883.2</v>
      </c>
      <c r="S98" s="100">
        <v>4.0000000000000001E-3</v>
      </c>
      <c r="T98" s="100">
        <f t="shared" si="1"/>
        <v>7.1723965671108012E-3</v>
      </c>
      <c r="U98" s="100">
        <f>R98/'סכום נכסי הקרן'!$C$42</f>
        <v>1.8173497064408041E-3</v>
      </c>
    </row>
    <row r="99" spans="2:21" s="101" customFormat="1">
      <c r="B99" s="98" t="s">
        <v>599</v>
      </c>
      <c r="C99" s="98" t="s">
        <v>600</v>
      </c>
      <c r="D99" s="98" t="s">
        <v>100</v>
      </c>
      <c r="E99" s="98" t="s">
        <v>123</v>
      </c>
      <c r="F99" s="98" t="s">
        <v>601</v>
      </c>
      <c r="G99" s="98" t="s">
        <v>458</v>
      </c>
      <c r="H99" s="98" t="s">
        <v>602</v>
      </c>
      <c r="I99" s="98" t="s">
        <v>209</v>
      </c>
      <c r="J99" s="98" t="s">
        <v>603</v>
      </c>
      <c r="K99" s="99">
        <v>2.48</v>
      </c>
      <c r="L99" s="98" t="s">
        <v>102</v>
      </c>
      <c r="M99" s="100">
        <v>2.9000000000000001E-2</v>
      </c>
      <c r="N99" s="100">
        <v>8.3199999999999996E-2</v>
      </c>
      <c r="O99" s="99">
        <v>1315800</v>
      </c>
      <c r="P99" s="99">
        <v>88.61</v>
      </c>
      <c r="Q99" s="99">
        <v>0</v>
      </c>
      <c r="R99" s="99">
        <v>1165.93038</v>
      </c>
      <c r="S99" s="100">
        <v>6.1000000000000004E-3</v>
      </c>
      <c r="T99" s="100">
        <f t="shared" si="1"/>
        <v>4.4405878584336195E-3</v>
      </c>
      <c r="U99" s="100">
        <f>R99/'סכום נכסי הקרן'!$C$42</f>
        <v>1.12516102050946E-3</v>
      </c>
    </row>
    <row r="100" spans="2:21" s="101" customFormat="1">
      <c r="B100" s="98" t="s">
        <v>604</v>
      </c>
      <c r="C100" s="98" t="s">
        <v>605</v>
      </c>
      <c r="D100" s="98" t="s">
        <v>100</v>
      </c>
      <c r="E100" s="98" t="s">
        <v>123</v>
      </c>
      <c r="F100" s="98" t="s">
        <v>601</v>
      </c>
      <c r="G100" s="98" t="s">
        <v>458</v>
      </c>
      <c r="H100" s="98" t="s">
        <v>602</v>
      </c>
      <c r="I100" s="98" t="s">
        <v>209</v>
      </c>
      <c r="J100" s="98" t="s">
        <v>568</v>
      </c>
      <c r="K100" s="99">
        <v>0.25</v>
      </c>
      <c r="L100" s="98" t="s">
        <v>102</v>
      </c>
      <c r="M100" s="100">
        <v>0.05</v>
      </c>
      <c r="N100" s="100">
        <v>7.9600000000000004E-2</v>
      </c>
      <c r="O100" s="99">
        <v>599375</v>
      </c>
      <c r="P100" s="99">
        <v>100.56</v>
      </c>
      <c r="Q100" s="99">
        <v>0</v>
      </c>
      <c r="R100" s="99">
        <v>602.73149999999998</v>
      </c>
      <c r="S100" s="100">
        <v>8.6999999999999994E-3</v>
      </c>
      <c r="T100" s="100">
        <f t="shared" si="1"/>
        <v>2.2955763283185769E-3</v>
      </c>
      <c r="U100" s="100">
        <f>R100/'סכום נכסי הקרן'!$C$42</f>
        <v>5.816556470834884E-4</v>
      </c>
    </row>
    <row r="101" spans="2:21" s="101" customFormat="1">
      <c r="B101" s="98" t="s">
        <v>606</v>
      </c>
      <c r="C101" s="98" t="s">
        <v>607</v>
      </c>
      <c r="D101" s="98" t="s">
        <v>100</v>
      </c>
      <c r="E101" s="98" t="s">
        <v>123</v>
      </c>
      <c r="F101" s="98" t="s">
        <v>608</v>
      </c>
      <c r="G101" s="98" t="s">
        <v>426</v>
      </c>
      <c r="H101" s="98" t="s">
        <v>609</v>
      </c>
      <c r="I101" s="98" t="s">
        <v>150</v>
      </c>
      <c r="J101" s="98" t="s">
        <v>610</v>
      </c>
      <c r="K101" s="99">
        <v>1.18</v>
      </c>
      <c r="L101" s="98" t="s">
        <v>102</v>
      </c>
      <c r="M101" s="100">
        <v>2.9000000000000001E-2</v>
      </c>
      <c r="N101" s="100">
        <v>0.12839999999999999</v>
      </c>
      <c r="O101" s="99">
        <v>2960413.82</v>
      </c>
      <c r="P101" s="99">
        <v>90.18</v>
      </c>
      <c r="Q101" s="99">
        <v>0</v>
      </c>
      <c r="R101" s="99">
        <v>2669.7011828760001</v>
      </c>
      <c r="S101" s="100">
        <v>1.7899999999999999E-2</v>
      </c>
      <c r="T101" s="100">
        <f t="shared" si="1"/>
        <v>1.0167882115161144E-2</v>
      </c>
      <c r="U101" s="100">
        <f>R101/'סכום נכסי הקרן'!$C$42</f>
        <v>2.5763491190443745E-3</v>
      </c>
    </row>
    <row r="102" spans="2:21" s="101" customFormat="1">
      <c r="B102" s="98" t="s">
        <v>611</v>
      </c>
      <c r="C102" s="98" t="s">
        <v>612</v>
      </c>
      <c r="D102" s="98" t="s">
        <v>100</v>
      </c>
      <c r="E102" s="98" t="s">
        <v>123</v>
      </c>
      <c r="F102" s="98" t="s">
        <v>613</v>
      </c>
      <c r="G102" s="98" t="s">
        <v>458</v>
      </c>
      <c r="H102" s="98" t="s">
        <v>614</v>
      </c>
      <c r="I102" s="98" t="s">
        <v>150</v>
      </c>
      <c r="J102" s="98" t="s">
        <v>615</v>
      </c>
      <c r="K102" s="99">
        <v>1.34</v>
      </c>
      <c r="L102" s="98" t="s">
        <v>102</v>
      </c>
      <c r="M102" s="100">
        <v>0.10349999999999999</v>
      </c>
      <c r="N102" s="100">
        <v>7.9500000000000001E-2</v>
      </c>
      <c r="O102" s="99">
        <v>306147.37</v>
      </c>
      <c r="P102" s="99">
        <v>105.83</v>
      </c>
      <c r="Q102" s="99">
        <v>0</v>
      </c>
      <c r="R102" s="99">
        <v>323.99576167100003</v>
      </c>
      <c r="S102" s="100">
        <v>4.7999999999999996E-3</v>
      </c>
      <c r="T102" s="100">
        <f t="shared" si="1"/>
        <v>1.2339773198638115E-3</v>
      </c>
      <c r="U102" s="100">
        <f>R102/'סכום נכסי הקרן'!$C$42</f>
        <v>3.1266652631736227E-4</v>
      </c>
    </row>
    <row r="103" spans="2:21" s="101" customFormat="1">
      <c r="B103" s="98" t="s">
        <v>616</v>
      </c>
      <c r="C103" s="98" t="s">
        <v>617</v>
      </c>
      <c r="D103" s="98" t="s">
        <v>100</v>
      </c>
      <c r="E103" s="98" t="s">
        <v>123</v>
      </c>
      <c r="F103" s="98" t="s">
        <v>618</v>
      </c>
      <c r="G103" s="98" t="s">
        <v>435</v>
      </c>
      <c r="H103" s="98" t="s">
        <v>221</v>
      </c>
      <c r="I103" s="98" t="s">
        <v>486</v>
      </c>
      <c r="J103" s="98" t="s">
        <v>619</v>
      </c>
      <c r="K103" s="99">
        <v>2.58</v>
      </c>
      <c r="L103" s="98" t="s">
        <v>102</v>
      </c>
      <c r="M103" s="100">
        <v>4.4999999999999998E-2</v>
      </c>
      <c r="N103" s="100">
        <v>7.0300000000000001E-2</v>
      </c>
      <c r="O103" s="99">
        <v>829806</v>
      </c>
      <c r="P103" s="99">
        <v>95.17</v>
      </c>
      <c r="Q103" s="99">
        <v>0</v>
      </c>
      <c r="R103" s="99">
        <v>789.72637020000002</v>
      </c>
      <c r="S103" s="100">
        <v>2.3E-3</v>
      </c>
      <c r="T103" s="100">
        <f t="shared" si="1"/>
        <v>3.0077690667902261E-3</v>
      </c>
      <c r="U103" s="100">
        <f>R103/'סכום נכסי הקרן'!$C$42</f>
        <v>7.6211182405030357E-4</v>
      </c>
    </row>
    <row r="104" spans="2:21" s="101" customFormat="1">
      <c r="B104" s="98" t="s">
        <v>620</v>
      </c>
      <c r="C104" s="98" t="s">
        <v>621</v>
      </c>
      <c r="D104" s="98" t="s">
        <v>100</v>
      </c>
      <c r="E104" s="98" t="s">
        <v>123</v>
      </c>
      <c r="F104" s="98" t="s">
        <v>622</v>
      </c>
      <c r="G104" s="98" t="s">
        <v>307</v>
      </c>
      <c r="H104" s="98" t="s">
        <v>221</v>
      </c>
      <c r="I104" s="98" t="s">
        <v>486</v>
      </c>
      <c r="J104" s="98" t="s">
        <v>623</v>
      </c>
      <c r="K104" s="99">
        <v>1.83</v>
      </c>
      <c r="L104" s="98" t="s">
        <v>102</v>
      </c>
      <c r="M104" s="100">
        <v>6.5000000000000002E-2</v>
      </c>
      <c r="N104" s="100">
        <v>0.1202</v>
      </c>
      <c r="O104" s="99">
        <v>1531000</v>
      </c>
      <c r="P104" s="99">
        <v>93.04</v>
      </c>
      <c r="Q104" s="99">
        <v>0</v>
      </c>
      <c r="R104" s="99">
        <v>1424.4423999999999</v>
      </c>
      <c r="S104" s="100">
        <v>2.5999999999999999E-2</v>
      </c>
      <c r="T104" s="100">
        <f t="shared" si="1"/>
        <v>5.425162372454901E-3</v>
      </c>
      <c r="U104" s="100">
        <f>R104/'סכום נכסי הקרן'!$C$42</f>
        <v>1.3746335904215347E-3</v>
      </c>
    </row>
    <row r="105" spans="2:21" s="101" customFormat="1">
      <c r="B105" s="98" t="s">
        <v>624</v>
      </c>
      <c r="C105" s="98" t="s">
        <v>625</v>
      </c>
      <c r="D105" s="98" t="s">
        <v>100</v>
      </c>
      <c r="E105" s="98" t="s">
        <v>123</v>
      </c>
      <c r="F105" s="98" t="s">
        <v>626</v>
      </c>
      <c r="G105" s="98" t="s">
        <v>458</v>
      </c>
      <c r="H105" s="98" t="s">
        <v>221</v>
      </c>
      <c r="I105" s="98" t="s">
        <v>486</v>
      </c>
      <c r="J105" s="98" t="s">
        <v>627</v>
      </c>
      <c r="K105" s="99">
        <v>2.9</v>
      </c>
      <c r="L105" s="98" t="s">
        <v>102</v>
      </c>
      <c r="M105" s="100">
        <v>8.5000000000000006E-2</v>
      </c>
      <c r="N105" s="100">
        <v>8.8800000000000004E-2</v>
      </c>
      <c r="O105" s="99">
        <v>988000</v>
      </c>
      <c r="P105" s="99">
        <v>99.75</v>
      </c>
      <c r="Q105" s="99">
        <v>0</v>
      </c>
      <c r="R105" s="99">
        <v>985.53</v>
      </c>
      <c r="S105" s="100">
        <v>1.0200000000000001E-2</v>
      </c>
      <c r="T105" s="100">
        <f t="shared" si="1"/>
        <v>3.7535110390742926E-3</v>
      </c>
      <c r="U105" s="100">
        <f>R105/'סכום נכסי הקרן'!$C$42</f>
        <v>9.5106874266599696E-4</v>
      </c>
    </row>
    <row r="106" spans="2:21" s="101" customFormat="1">
      <c r="B106" s="98" t="s">
        <v>628</v>
      </c>
      <c r="C106" s="98" t="s">
        <v>629</v>
      </c>
      <c r="D106" s="98" t="s">
        <v>100</v>
      </c>
      <c r="E106" s="98" t="s">
        <v>123</v>
      </c>
      <c r="F106" s="98" t="s">
        <v>630</v>
      </c>
      <c r="G106" s="98" t="s">
        <v>132</v>
      </c>
      <c r="H106" s="98" t="s">
        <v>221</v>
      </c>
      <c r="I106" s="98" t="s">
        <v>486</v>
      </c>
      <c r="J106" s="98" t="s">
        <v>631</v>
      </c>
      <c r="K106" s="99">
        <v>2.98</v>
      </c>
      <c r="L106" s="98" t="s">
        <v>102</v>
      </c>
      <c r="M106" s="100">
        <v>3.6499999999999998E-2</v>
      </c>
      <c r="N106" s="100">
        <v>5.9200000000000003E-2</v>
      </c>
      <c r="O106" s="99">
        <v>2636992</v>
      </c>
      <c r="P106" s="99">
        <v>94.97</v>
      </c>
      <c r="Q106" s="99">
        <v>0</v>
      </c>
      <c r="R106" s="99">
        <v>2504.3513023999999</v>
      </c>
      <c r="S106" s="100">
        <v>1.2999999999999999E-3</v>
      </c>
      <c r="T106" s="100">
        <f t="shared" si="1"/>
        <v>9.538126956336674E-3</v>
      </c>
      <c r="U106" s="100">
        <f>R106/'סכום נכסי הקרן'!$C$42</f>
        <v>2.4167810663983033E-3</v>
      </c>
    </row>
    <row r="107" spans="2:21" s="101" customFormat="1">
      <c r="B107" s="98" t="s">
        <v>632</v>
      </c>
      <c r="C107" s="98" t="s">
        <v>633</v>
      </c>
      <c r="D107" s="98" t="s">
        <v>100</v>
      </c>
      <c r="E107" s="98" t="s">
        <v>123</v>
      </c>
      <c r="F107" s="98" t="s">
        <v>634</v>
      </c>
      <c r="G107" s="98" t="s">
        <v>426</v>
      </c>
      <c r="H107" s="98" t="s">
        <v>221</v>
      </c>
      <c r="I107" s="98" t="s">
        <v>486</v>
      </c>
      <c r="J107" s="98" t="s">
        <v>635</v>
      </c>
      <c r="K107" s="99">
        <v>0.8</v>
      </c>
      <c r="L107" s="98" t="s">
        <v>102</v>
      </c>
      <c r="M107" s="100">
        <v>4.1000000000000002E-2</v>
      </c>
      <c r="N107" s="100">
        <v>1.5934999999999999</v>
      </c>
      <c r="O107" s="99">
        <v>950000</v>
      </c>
      <c r="P107" s="99">
        <v>40.909999999999997</v>
      </c>
      <c r="Q107" s="99">
        <v>0</v>
      </c>
      <c r="R107" s="99">
        <v>388.64499999999998</v>
      </c>
      <c r="S107" s="100">
        <v>7.4999999999999997E-3</v>
      </c>
      <c r="T107" s="100">
        <f t="shared" si="1"/>
        <v>1.4802018180887729E-3</v>
      </c>
      <c r="U107" s="100">
        <f>R107/'סכום נכסי הקרן'!$C$42</f>
        <v>3.7505515965361417E-4</v>
      </c>
    </row>
    <row r="108" spans="2:21" s="101" customFormat="1">
      <c r="B108" s="98" t="s">
        <v>636</v>
      </c>
      <c r="C108" s="98" t="s">
        <v>637</v>
      </c>
      <c r="D108" s="98" t="s">
        <v>100</v>
      </c>
      <c r="E108" s="98" t="s">
        <v>123</v>
      </c>
      <c r="F108" s="98" t="s">
        <v>634</v>
      </c>
      <c r="G108" s="98" t="s">
        <v>426</v>
      </c>
      <c r="H108" s="98" t="s">
        <v>221</v>
      </c>
      <c r="I108" s="98" t="s">
        <v>486</v>
      </c>
      <c r="J108" s="98" t="s">
        <v>638</v>
      </c>
      <c r="K108" s="99">
        <v>0</v>
      </c>
      <c r="L108" s="98" t="s">
        <v>102</v>
      </c>
      <c r="M108" s="100">
        <v>0.05</v>
      </c>
      <c r="N108" s="100">
        <v>0</v>
      </c>
      <c r="O108" s="99">
        <v>825000</v>
      </c>
      <c r="P108" s="99">
        <v>50.7</v>
      </c>
      <c r="Q108" s="99">
        <v>0</v>
      </c>
      <c r="R108" s="99">
        <v>418.27499999999998</v>
      </c>
      <c r="S108" s="100">
        <v>8.1199999999999994E-2</v>
      </c>
      <c r="T108" s="100">
        <f t="shared" si="1"/>
        <v>1.5930512819181553E-3</v>
      </c>
      <c r="U108" s="100">
        <f>R108/'סכום נכסי הקרן'!$C$42</f>
        <v>4.0364908053394606E-4</v>
      </c>
    </row>
    <row r="109" spans="2:21" s="101" customFormat="1">
      <c r="B109" s="98" t="s">
        <v>639</v>
      </c>
      <c r="C109" s="98" t="s">
        <v>640</v>
      </c>
      <c r="D109" s="98" t="s">
        <v>100</v>
      </c>
      <c r="E109" s="98" t="s">
        <v>123</v>
      </c>
      <c r="F109" s="98" t="s">
        <v>641</v>
      </c>
      <c r="G109" s="98" t="s">
        <v>458</v>
      </c>
      <c r="H109" s="98" t="s">
        <v>221</v>
      </c>
      <c r="I109" s="98" t="s">
        <v>486</v>
      </c>
      <c r="J109" s="98" t="s">
        <v>579</v>
      </c>
      <c r="K109" s="99">
        <v>4.28</v>
      </c>
      <c r="L109" s="98" t="s">
        <v>102</v>
      </c>
      <c r="M109" s="100">
        <v>7.0000000000000007E-2</v>
      </c>
      <c r="N109" s="100">
        <v>8.2000000000000003E-2</v>
      </c>
      <c r="O109" s="99">
        <v>461000</v>
      </c>
      <c r="P109" s="99">
        <v>96</v>
      </c>
      <c r="Q109" s="99">
        <v>0</v>
      </c>
      <c r="R109" s="99">
        <v>442.56</v>
      </c>
      <c r="S109" s="100">
        <v>8.9999999999999993E-3</v>
      </c>
      <c r="T109" s="100">
        <f t="shared" si="1"/>
        <v>1.6855436622454101E-3</v>
      </c>
      <c r="U109" s="100">
        <f>R109/'סכום נכסי הקרן'!$C$42</f>
        <v>4.2708490127572332E-4</v>
      </c>
    </row>
    <row r="110" spans="2:21" s="101" customFormat="1">
      <c r="B110" s="98" t="s">
        <v>642</v>
      </c>
      <c r="C110" s="98" t="s">
        <v>643</v>
      </c>
      <c r="D110" s="98" t="s">
        <v>100</v>
      </c>
      <c r="E110" s="98" t="s">
        <v>123</v>
      </c>
      <c r="F110" s="98" t="s">
        <v>644</v>
      </c>
      <c r="G110" s="98" t="s">
        <v>593</v>
      </c>
      <c r="H110" s="98" t="s">
        <v>221</v>
      </c>
      <c r="I110" s="98" t="s">
        <v>486</v>
      </c>
      <c r="J110" s="98" t="s">
        <v>645</v>
      </c>
      <c r="K110" s="99">
        <v>2.71</v>
      </c>
      <c r="L110" s="98" t="s">
        <v>102</v>
      </c>
      <c r="M110" s="100">
        <v>6.2E-2</v>
      </c>
      <c r="N110" s="100">
        <v>6.83E-2</v>
      </c>
      <c r="O110" s="99">
        <v>2400000</v>
      </c>
      <c r="P110" s="99">
        <v>101.2</v>
      </c>
      <c r="Q110" s="99">
        <v>0</v>
      </c>
      <c r="R110" s="99">
        <v>2428.8000000000002</v>
      </c>
      <c r="S110" s="100">
        <v>4.1999999999999997E-3</v>
      </c>
      <c r="T110" s="100">
        <f t="shared" si="1"/>
        <v>9.2503806192643992E-3</v>
      </c>
      <c r="U110" s="100">
        <f>R110/'סכום נכסי הקרן'!$C$42</f>
        <v>2.3438715840077662E-3</v>
      </c>
    </row>
    <row r="111" spans="2:21" s="101" customFormat="1">
      <c r="B111" s="98" t="s">
        <v>646</v>
      </c>
      <c r="C111" s="98" t="s">
        <v>647</v>
      </c>
      <c r="D111" s="98" t="s">
        <v>100</v>
      </c>
      <c r="E111" s="98" t="s">
        <v>123</v>
      </c>
      <c r="F111" s="98" t="s">
        <v>601</v>
      </c>
      <c r="G111" s="98" t="s">
        <v>458</v>
      </c>
      <c r="H111" s="98" t="s">
        <v>221</v>
      </c>
      <c r="I111" s="98" t="s">
        <v>486</v>
      </c>
      <c r="J111" s="98" t="s">
        <v>648</v>
      </c>
      <c r="K111" s="99">
        <v>1.34</v>
      </c>
      <c r="L111" s="98" t="s">
        <v>102</v>
      </c>
      <c r="M111" s="100">
        <v>5.62E-2</v>
      </c>
      <c r="N111" s="100">
        <v>7.3400000000000007E-2</v>
      </c>
      <c r="O111" s="99">
        <v>1608000</v>
      </c>
      <c r="P111" s="99">
        <v>99.3</v>
      </c>
      <c r="Q111" s="99">
        <v>0</v>
      </c>
      <c r="R111" s="99">
        <v>1596.7439999999999</v>
      </c>
      <c r="S111" s="100">
        <v>6.7999999999999996E-3</v>
      </c>
      <c r="T111" s="100">
        <f t="shared" si="1"/>
        <v>6.0813940017814191E-3</v>
      </c>
      <c r="U111" s="100">
        <f>R111/'סכום נכסי הקרן'!$C$42</f>
        <v>1.54091028019388E-3</v>
      </c>
    </row>
    <row r="112" spans="2:21" s="101" customFormat="1">
      <c r="B112" s="98" t="s">
        <v>649</v>
      </c>
      <c r="C112" s="98" t="s">
        <v>650</v>
      </c>
      <c r="D112" s="98" t="s">
        <v>100</v>
      </c>
      <c r="E112" s="98" t="s">
        <v>123</v>
      </c>
      <c r="F112" s="98" t="s">
        <v>651</v>
      </c>
      <c r="G112" s="98" t="s">
        <v>458</v>
      </c>
      <c r="H112" s="98" t="s">
        <v>221</v>
      </c>
      <c r="I112" s="98" t="s">
        <v>486</v>
      </c>
      <c r="J112" s="98" t="s">
        <v>652</v>
      </c>
      <c r="K112" s="99">
        <v>0</v>
      </c>
      <c r="L112" s="98" t="s">
        <v>102</v>
      </c>
      <c r="M112" s="100">
        <v>5.6500000000000002E-2</v>
      </c>
      <c r="N112" s="100">
        <v>-0.66659999999999997</v>
      </c>
      <c r="O112" s="99">
        <v>1163000</v>
      </c>
      <c r="P112" s="99">
        <v>104.58</v>
      </c>
      <c r="Q112" s="99">
        <v>0</v>
      </c>
      <c r="R112" s="99">
        <v>1216.2654</v>
      </c>
      <c r="S112" s="100">
        <v>1.52E-2</v>
      </c>
      <c r="T112" s="100">
        <f t="shared" si="1"/>
        <v>4.6322949127313327E-3</v>
      </c>
      <c r="U112" s="100">
        <f>R112/'סכום נכסי הקרן'!$C$42</f>
        <v>1.1737359641270746E-3</v>
      </c>
    </row>
    <row r="113" spans="2:21" s="101" customFormat="1">
      <c r="B113" s="98" t="s">
        <v>653</v>
      </c>
      <c r="C113" s="98" t="s">
        <v>654</v>
      </c>
      <c r="D113" s="98" t="s">
        <v>100</v>
      </c>
      <c r="E113" s="98" t="s">
        <v>123</v>
      </c>
      <c r="F113" s="98" t="s">
        <v>655</v>
      </c>
      <c r="G113" s="98" t="s">
        <v>458</v>
      </c>
      <c r="H113" s="98" t="s">
        <v>221</v>
      </c>
      <c r="I113" s="98" t="s">
        <v>486</v>
      </c>
      <c r="J113" s="98" t="s">
        <v>656</v>
      </c>
      <c r="K113" s="99">
        <v>2.4</v>
      </c>
      <c r="L113" s="98" t="s">
        <v>102</v>
      </c>
      <c r="M113" s="100">
        <v>8.8900000000000007E-2</v>
      </c>
      <c r="N113" s="100">
        <v>7.9399999999999998E-2</v>
      </c>
      <c r="O113" s="99">
        <v>994000</v>
      </c>
      <c r="P113" s="99">
        <v>103.84</v>
      </c>
      <c r="Q113" s="99">
        <v>0</v>
      </c>
      <c r="R113" s="99">
        <v>1032.1695999999999</v>
      </c>
      <c r="S113" s="100">
        <v>1.01E-2</v>
      </c>
      <c r="T113" s="100">
        <f t="shared" si="1"/>
        <v>3.9311436362128973E-3</v>
      </c>
      <c r="U113" s="100">
        <f>R113/'סכום נכסי הקרן'!$C$42</f>
        <v>9.9607748489651763E-4</v>
      </c>
    </row>
    <row r="114" spans="2:21" s="101" customFormat="1">
      <c r="B114" s="98" t="s">
        <v>657</v>
      </c>
      <c r="C114" s="98" t="s">
        <v>658</v>
      </c>
      <c r="D114" s="98" t="s">
        <v>100</v>
      </c>
      <c r="E114" s="98" t="s">
        <v>123</v>
      </c>
      <c r="F114" s="98" t="s">
        <v>659</v>
      </c>
      <c r="G114" s="98" t="s">
        <v>458</v>
      </c>
      <c r="H114" s="98" t="s">
        <v>221</v>
      </c>
      <c r="I114" s="98" t="s">
        <v>486</v>
      </c>
      <c r="J114" s="98" t="s">
        <v>660</v>
      </c>
      <c r="K114" s="99">
        <v>2.61</v>
      </c>
      <c r="L114" s="98" t="s">
        <v>102</v>
      </c>
      <c r="M114" s="100">
        <v>3.95E-2</v>
      </c>
      <c r="N114" s="100">
        <v>8.5300000000000001E-2</v>
      </c>
      <c r="O114" s="99">
        <v>2358539</v>
      </c>
      <c r="P114" s="99">
        <v>90.26</v>
      </c>
      <c r="Q114" s="99">
        <v>0</v>
      </c>
      <c r="R114" s="99">
        <v>2128.8173013999999</v>
      </c>
      <c r="S114" s="100">
        <v>2.8E-3</v>
      </c>
      <c r="T114" s="100">
        <f t="shared" si="1"/>
        <v>8.1078599748127863E-3</v>
      </c>
      <c r="U114" s="100">
        <f>R114/'סכום נכסי הקרן'!$C$42</f>
        <v>2.0543784503851922E-3</v>
      </c>
    </row>
    <row r="115" spans="2:21" s="101" customFormat="1">
      <c r="B115" s="98" t="s">
        <v>661</v>
      </c>
      <c r="C115" s="98" t="s">
        <v>662</v>
      </c>
      <c r="D115" s="98" t="s">
        <v>100</v>
      </c>
      <c r="E115" s="98" t="s">
        <v>123</v>
      </c>
      <c r="F115" s="98" t="s">
        <v>663</v>
      </c>
      <c r="G115" s="98" t="s">
        <v>435</v>
      </c>
      <c r="H115" s="98" t="s">
        <v>221</v>
      </c>
      <c r="I115" s="98" t="s">
        <v>486</v>
      </c>
      <c r="J115" s="98" t="s">
        <v>664</v>
      </c>
      <c r="K115" s="99">
        <v>2.5099999999999998</v>
      </c>
      <c r="L115" s="98" t="s">
        <v>102</v>
      </c>
      <c r="M115" s="100">
        <v>6.7500000000000004E-2</v>
      </c>
      <c r="N115" s="100">
        <v>8.7300000000000003E-2</v>
      </c>
      <c r="O115" s="99">
        <v>1021471</v>
      </c>
      <c r="P115" s="99">
        <v>97.34</v>
      </c>
      <c r="Q115" s="99">
        <v>0</v>
      </c>
      <c r="R115" s="99">
        <v>994.29987140000003</v>
      </c>
      <c r="S115" s="100">
        <v>3.2000000000000002E-3</v>
      </c>
      <c r="T115" s="100">
        <f t="shared" si="1"/>
        <v>3.7869121624405644E-3</v>
      </c>
      <c r="U115" s="100">
        <f>R115/'סכום נכסי הקרן'!$C$42</f>
        <v>9.595319559276334E-4</v>
      </c>
    </row>
    <row r="116" spans="2:21" s="101" customFormat="1">
      <c r="B116" s="98" t="s">
        <v>665</v>
      </c>
      <c r="C116" s="98" t="s">
        <v>666</v>
      </c>
      <c r="D116" s="98" t="s">
        <v>100</v>
      </c>
      <c r="E116" s="98" t="s">
        <v>123</v>
      </c>
      <c r="F116" s="98" t="s">
        <v>663</v>
      </c>
      <c r="G116" s="98" t="s">
        <v>435</v>
      </c>
      <c r="H116" s="98" t="s">
        <v>221</v>
      </c>
      <c r="I116" s="98" t="s">
        <v>486</v>
      </c>
      <c r="J116" s="98" t="s">
        <v>667</v>
      </c>
      <c r="K116" s="99">
        <v>1.22</v>
      </c>
      <c r="L116" s="98" t="s">
        <v>102</v>
      </c>
      <c r="M116" s="100">
        <v>0.06</v>
      </c>
      <c r="N116" s="100">
        <v>0.1245</v>
      </c>
      <c r="O116" s="99">
        <v>2428204.2999999998</v>
      </c>
      <c r="P116" s="99">
        <v>91.71</v>
      </c>
      <c r="Q116" s="99">
        <v>0</v>
      </c>
      <c r="R116" s="99">
        <v>2226.90616353</v>
      </c>
      <c r="S116" s="100">
        <v>1.66E-2</v>
      </c>
      <c r="T116" s="100">
        <f t="shared" si="1"/>
        <v>8.4814433531119667E-3</v>
      </c>
      <c r="U116" s="100">
        <f>R116/'סכום נכסי הקרן'!$C$42</f>
        <v>2.1490374163989287E-3</v>
      </c>
    </row>
    <row r="117" spans="2:21" s="101" customFormat="1">
      <c r="B117" s="98" t="s">
        <v>668</v>
      </c>
      <c r="C117" s="98">
        <v>11880440</v>
      </c>
      <c r="D117" s="98" t="s">
        <v>100</v>
      </c>
      <c r="E117" s="98" t="s">
        <v>123</v>
      </c>
      <c r="F117" s="98" t="s">
        <v>669</v>
      </c>
      <c r="G117" s="98" t="s">
        <v>458</v>
      </c>
      <c r="H117" s="98" t="s">
        <v>221</v>
      </c>
      <c r="I117" s="98" t="s">
        <v>486</v>
      </c>
      <c r="J117" s="98" t="s">
        <v>670</v>
      </c>
      <c r="K117" s="99">
        <v>2</v>
      </c>
      <c r="L117" s="98" t="s">
        <v>102</v>
      </c>
      <c r="M117" s="100">
        <v>0.06</v>
      </c>
      <c r="N117" s="100">
        <v>7.9100000000000004E-2</v>
      </c>
      <c r="O117" s="99">
        <v>1103000</v>
      </c>
      <c r="P117" s="99">
        <f>R117*1000/O117*100</f>
        <v>97.203670813330916</v>
      </c>
      <c r="Q117" s="99">
        <v>0</v>
      </c>
      <c r="R117" s="99">
        <f>1072156.48907104/1000</f>
        <v>1072.1564890710399</v>
      </c>
      <c r="S117" s="100">
        <v>9.7999999999999997E-3</v>
      </c>
      <c r="T117" s="100">
        <f t="shared" si="1"/>
        <v>4.0834385735018562E-3</v>
      </c>
      <c r="U117" s="100">
        <f>R117/'סכום נכסי הקרן'!$C$42</f>
        <v>1.0346661430925327E-3</v>
      </c>
    </row>
    <row r="118" spans="2:21" s="101" customFormat="1">
      <c r="B118" s="98" t="s">
        <v>668</v>
      </c>
      <c r="C118" s="98">
        <v>1188044</v>
      </c>
      <c r="D118" s="98" t="s">
        <v>100</v>
      </c>
      <c r="E118" s="98" t="s">
        <v>123</v>
      </c>
      <c r="F118" s="98" t="s">
        <v>669</v>
      </c>
      <c r="G118" s="98" t="s">
        <v>458</v>
      </c>
      <c r="H118" s="98" t="s">
        <v>221</v>
      </c>
      <c r="I118" s="98" t="s">
        <v>486</v>
      </c>
      <c r="J118" s="98" t="s">
        <v>670</v>
      </c>
      <c r="K118" s="99">
        <v>0</v>
      </c>
      <c r="L118" s="98" t="s">
        <v>102</v>
      </c>
      <c r="M118" s="100">
        <v>0</v>
      </c>
      <c r="N118" s="100">
        <v>0</v>
      </c>
      <c r="O118" s="99">
        <v>1338300</v>
      </c>
      <c r="P118" s="99">
        <f>R118*1000/O118*100</f>
        <v>98.55</v>
      </c>
      <c r="Q118" s="99">
        <v>0</v>
      </c>
      <c r="R118" s="99">
        <f>1318894.65/1000</f>
        <v>1318.89465</v>
      </c>
      <c r="S118" s="100">
        <v>0</v>
      </c>
      <c r="T118" s="100">
        <f t="shared" si="1"/>
        <v>5.0231709112366196E-3</v>
      </c>
      <c r="U118" s="100">
        <f>R118/'סכום נכסי הקרן'!$C$42</f>
        <v>1.2727765532093494E-3</v>
      </c>
    </row>
    <row r="119" spans="2:21" s="101" customFormat="1">
      <c r="B119" s="98" t="s">
        <v>671</v>
      </c>
      <c r="C119" s="98" t="s">
        <v>672</v>
      </c>
      <c r="D119" s="98" t="s">
        <v>100</v>
      </c>
      <c r="E119" s="98" t="s">
        <v>123</v>
      </c>
      <c r="F119" s="98" t="s">
        <v>673</v>
      </c>
      <c r="G119" s="98" t="s">
        <v>674</v>
      </c>
      <c r="H119" s="98" t="s">
        <v>221</v>
      </c>
      <c r="I119" s="98" t="s">
        <v>486</v>
      </c>
      <c r="J119" s="98" t="s">
        <v>675</v>
      </c>
      <c r="K119" s="99">
        <v>0.99</v>
      </c>
      <c r="L119" s="98" t="s">
        <v>102</v>
      </c>
      <c r="M119" s="100">
        <v>4.0500000000000001E-2</v>
      </c>
      <c r="N119" s="100">
        <v>0.10730000000000001</v>
      </c>
      <c r="O119" s="99">
        <v>2550000</v>
      </c>
      <c r="P119" s="99">
        <v>94.88</v>
      </c>
      <c r="Q119" s="99">
        <v>0</v>
      </c>
      <c r="R119" s="99">
        <v>2419.44</v>
      </c>
      <c r="S119" s="100">
        <v>2.1000000000000001E-2</v>
      </c>
      <c r="T119" s="100">
        <f t="shared" si="1"/>
        <v>9.214731919249446E-3</v>
      </c>
      <c r="U119" s="100">
        <f>R119/'סכום נכסי הקרן'!$C$42</f>
        <v>2.3348388773105026E-3</v>
      </c>
    </row>
    <row r="120" spans="2:21" s="101" customFormat="1">
      <c r="B120" s="98" t="s">
        <v>676</v>
      </c>
      <c r="C120" s="98" t="s">
        <v>677</v>
      </c>
      <c r="D120" s="98" t="s">
        <v>100</v>
      </c>
      <c r="E120" s="98" t="s">
        <v>123</v>
      </c>
      <c r="F120" s="98" t="s">
        <v>678</v>
      </c>
      <c r="G120" s="98" t="s">
        <v>458</v>
      </c>
      <c r="H120" s="98" t="s">
        <v>221</v>
      </c>
      <c r="I120" s="98" t="s">
        <v>486</v>
      </c>
      <c r="J120" s="98" t="s">
        <v>437</v>
      </c>
      <c r="K120" s="99">
        <v>1.24</v>
      </c>
      <c r="L120" s="98" t="s">
        <v>102</v>
      </c>
      <c r="M120" s="100">
        <v>4.3499999999999997E-2</v>
      </c>
      <c r="N120" s="100">
        <v>7.6700000000000004E-2</v>
      </c>
      <c r="O120" s="99">
        <v>1022000</v>
      </c>
      <c r="P120" s="99">
        <v>97.1</v>
      </c>
      <c r="Q120" s="99">
        <v>0</v>
      </c>
      <c r="R120" s="99">
        <v>992.36199999999997</v>
      </c>
      <c r="S120" s="100">
        <v>2.1299999999999999E-2</v>
      </c>
      <c r="T120" s="100">
        <f t="shared" si="1"/>
        <v>3.77953154318777E-3</v>
      </c>
      <c r="U120" s="100">
        <f>R120/'סכום נכסי הקרן'!$C$42</f>
        <v>9.5766184652878561E-4</v>
      </c>
    </row>
    <row r="121" spans="2:21" s="101" customFormat="1">
      <c r="B121" s="98" t="s">
        <v>679</v>
      </c>
      <c r="C121" s="98" t="s">
        <v>680</v>
      </c>
      <c r="D121" s="98" t="s">
        <v>100</v>
      </c>
      <c r="E121" s="98" t="s">
        <v>123</v>
      </c>
      <c r="F121" s="98" t="s">
        <v>678</v>
      </c>
      <c r="G121" s="98" t="s">
        <v>458</v>
      </c>
      <c r="H121" s="98" t="s">
        <v>221</v>
      </c>
      <c r="I121" s="98" t="s">
        <v>486</v>
      </c>
      <c r="J121" s="98" t="s">
        <v>681</v>
      </c>
      <c r="K121" s="99">
        <v>1.24</v>
      </c>
      <c r="L121" s="98" t="s">
        <v>102</v>
      </c>
      <c r="M121" s="100">
        <v>0.06</v>
      </c>
      <c r="N121" s="100">
        <v>7.46E-2</v>
      </c>
      <c r="O121" s="99">
        <v>393000</v>
      </c>
      <c r="P121" s="99">
        <v>99.94</v>
      </c>
      <c r="Q121" s="99">
        <v>0</v>
      </c>
      <c r="R121" s="99">
        <v>392.76420000000002</v>
      </c>
      <c r="S121" s="100">
        <v>5.0000000000000001E-3</v>
      </c>
      <c r="T121" s="100">
        <f t="shared" si="1"/>
        <v>1.495890292992789E-3</v>
      </c>
      <c r="U121" s="100">
        <f>R121/'סכום נכסי הקרן'!$C$42</f>
        <v>3.7903032262662342E-4</v>
      </c>
    </row>
    <row r="122" spans="2:21" s="101" customFormat="1">
      <c r="B122" s="98" t="s">
        <v>682</v>
      </c>
      <c r="C122" s="98" t="s">
        <v>683</v>
      </c>
      <c r="D122" s="98" t="s">
        <v>100</v>
      </c>
      <c r="E122" s="98" t="s">
        <v>123</v>
      </c>
      <c r="F122" s="98" t="s">
        <v>684</v>
      </c>
      <c r="G122" s="98" t="s">
        <v>458</v>
      </c>
      <c r="H122" s="98" t="s">
        <v>221</v>
      </c>
      <c r="I122" s="98" t="s">
        <v>486</v>
      </c>
      <c r="J122" s="98" t="s">
        <v>685</v>
      </c>
      <c r="K122" s="99">
        <v>1.0900000000000001</v>
      </c>
      <c r="L122" s="98" t="s">
        <v>102</v>
      </c>
      <c r="M122" s="100">
        <v>4.4900000000000002E-2</v>
      </c>
      <c r="N122" s="100">
        <v>7.0699999999999999E-2</v>
      </c>
      <c r="O122" s="99">
        <v>2443087.08</v>
      </c>
      <c r="P122" s="99">
        <v>98.5</v>
      </c>
      <c r="Q122" s="99">
        <v>0</v>
      </c>
      <c r="R122" s="99">
        <v>2406.4407738</v>
      </c>
      <c r="S122" s="100">
        <v>2.9000000000000001E-2</v>
      </c>
      <c r="T122" s="100">
        <f t="shared" si="1"/>
        <v>9.1652227830068926E-3</v>
      </c>
      <c r="U122" s="100">
        <f>R122/'סכום נכסי הקרן'!$C$42</f>
        <v>2.3222941980844368E-3</v>
      </c>
    </row>
    <row r="123" spans="2:21" s="101" customFormat="1">
      <c r="B123" s="102" t="s">
        <v>279</v>
      </c>
      <c r="K123" s="103">
        <v>2.68</v>
      </c>
      <c r="N123" s="104">
        <v>5.6599999999999998E-2</v>
      </c>
      <c r="O123" s="103">
        <v>2245000</v>
      </c>
      <c r="Q123" s="103">
        <v>0</v>
      </c>
      <c r="R123" s="103">
        <v>2398.558</v>
      </c>
      <c r="T123" s="104">
        <f t="shared" si="1"/>
        <v>9.1352002788955763E-3</v>
      </c>
      <c r="U123" s="104">
        <f>R123/'סכום נכסי הקרן'!$C$42</f>
        <v>2.3146870630741515E-3</v>
      </c>
    </row>
    <row r="124" spans="2:21" s="101" customFormat="1">
      <c r="B124" s="98" t="s">
        <v>686</v>
      </c>
      <c r="C124" s="98" t="s">
        <v>687</v>
      </c>
      <c r="D124" s="98" t="s">
        <v>100</v>
      </c>
      <c r="E124" s="98" t="s">
        <v>123</v>
      </c>
      <c r="F124" s="98" t="s">
        <v>688</v>
      </c>
      <c r="G124" s="98" t="s">
        <v>426</v>
      </c>
      <c r="H124" s="98" t="s">
        <v>427</v>
      </c>
      <c r="I124" s="98" t="s">
        <v>150</v>
      </c>
      <c r="J124" s="98" t="s">
        <v>689</v>
      </c>
      <c r="K124" s="99">
        <v>2.68</v>
      </c>
      <c r="L124" s="98" t="s">
        <v>102</v>
      </c>
      <c r="M124" s="100">
        <v>6.2700000000000006E-2</v>
      </c>
      <c r="N124" s="100">
        <v>5.6599999999999998E-2</v>
      </c>
      <c r="O124" s="99">
        <v>2245000</v>
      </c>
      <c r="P124" s="99">
        <v>106.84</v>
      </c>
      <c r="Q124" s="99">
        <v>0</v>
      </c>
      <c r="R124" s="99">
        <v>2398.558</v>
      </c>
      <c r="S124" s="100">
        <v>7.6E-3</v>
      </c>
      <c r="T124" s="100">
        <f t="shared" si="1"/>
        <v>9.1352002788955763E-3</v>
      </c>
      <c r="U124" s="100">
        <f>R124/'סכום נכסי הקרן'!$C$42</f>
        <v>2.3146870630741515E-3</v>
      </c>
    </row>
    <row r="125" spans="2:21" s="101" customFormat="1">
      <c r="B125" s="102" t="s">
        <v>690</v>
      </c>
      <c r="K125" s="103">
        <v>0</v>
      </c>
      <c r="N125" s="104">
        <v>0</v>
      </c>
      <c r="O125" s="103">
        <v>0</v>
      </c>
      <c r="Q125" s="103">
        <v>0</v>
      </c>
      <c r="R125" s="103">
        <v>0</v>
      </c>
      <c r="T125" s="104">
        <f t="shared" si="1"/>
        <v>0</v>
      </c>
      <c r="U125" s="104">
        <f>R125/'סכום נכסי הקרן'!$C$42</f>
        <v>0</v>
      </c>
    </row>
    <row r="126" spans="2:21" s="101" customFormat="1">
      <c r="B126" s="98" t="s">
        <v>221</v>
      </c>
      <c r="C126" s="98" t="s">
        <v>221</v>
      </c>
      <c r="G126" s="98" t="s">
        <v>221</v>
      </c>
      <c r="H126" s="98" t="s">
        <v>221</v>
      </c>
      <c r="K126" s="99">
        <v>0</v>
      </c>
      <c r="L126" s="98" t="s">
        <v>221</v>
      </c>
      <c r="M126" s="100">
        <v>0</v>
      </c>
      <c r="N126" s="100">
        <v>0</v>
      </c>
      <c r="O126" s="99">
        <v>0</v>
      </c>
      <c r="P126" s="99">
        <v>0</v>
      </c>
      <c r="R126" s="99">
        <v>0</v>
      </c>
      <c r="S126" s="100">
        <v>0</v>
      </c>
      <c r="T126" s="100">
        <f t="shared" si="1"/>
        <v>0</v>
      </c>
      <c r="U126" s="100">
        <f>R126/'סכום נכסי הקרן'!$C$42</f>
        <v>0</v>
      </c>
    </row>
    <row r="127" spans="2:21" s="101" customFormat="1">
      <c r="B127" s="102" t="s">
        <v>226</v>
      </c>
      <c r="K127" s="103">
        <v>3.49</v>
      </c>
      <c r="N127" s="104">
        <v>8.2000000000000003E-2</v>
      </c>
      <c r="O127" s="103">
        <v>15620000</v>
      </c>
      <c r="Q127" s="103">
        <v>61.138112</v>
      </c>
      <c r="R127" s="103">
        <v>55929.325368607453</v>
      </c>
      <c r="T127" s="104">
        <f t="shared" si="1"/>
        <v>0.21301364766069622</v>
      </c>
      <c r="U127" s="104">
        <f>R127/'סכום נכסי הקרן'!$C$42</f>
        <v>5.397363160581508E-2</v>
      </c>
    </row>
    <row r="128" spans="2:21" s="101" customFormat="1">
      <c r="B128" s="102" t="s">
        <v>280</v>
      </c>
      <c r="K128" s="103">
        <v>3.16</v>
      </c>
      <c r="N128" s="104">
        <v>8.7900000000000006E-2</v>
      </c>
      <c r="O128" s="103">
        <v>3242000</v>
      </c>
      <c r="Q128" s="103">
        <v>0</v>
      </c>
      <c r="R128" s="103">
        <v>11892.061855747879</v>
      </c>
      <c r="T128" s="104">
        <f t="shared" si="1"/>
        <v>4.5292365988761359E-2</v>
      </c>
      <c r="U128" s="104">
        <f>R128/'סכום נכסי הקרן'!$C$42</f>
        <v>1.147622935562834E-2</v>
      </c>
    </row>
    <row r="129" spans="2:21" s="101" customFormat="1">
      <c r="B129" s="98" t="s">
        <v>691</v>
      </c>
      <c r="C129" s="98" t="s">
        <v>692</v>
      </c>
      <c r="D129" s="98" t="s">
        <v>123</v>
      </c>
      <c r="E129" s="98" t="s">
        <v>318</v>
      </c>
      <c r="F129" s="98" t="s">
        <v>693</v>
      </c>
      <c r="G129" s="98" t="s">
        <v>694</v>
      </c>
      <c r="H129" s="98" t="s">
        <v>695</v>
      </c>
      <c r="I129" s="98" t="s">
        <v>448</v>
      </c>
      <c r="J129" s="98" t="s">
        <v>696</v>
      </c>
      <c r="K129" s="99">
        <v>3.28</v>
      </c>
      <c r="L129" s="98" t="s">
        <v>106</v>
      </c>
      <c r="M129" s="100">
        <v>4.7500000000000001E-2</v>
      </c>
      <c r="N129" s="100">
        <v>7.5600000000000001E-2</v>
      </c>
      <c r="O129" s="99">
        <v>470000</v>
      </c>
      <c r="P129" s="99">
        <v>93.525416659574475</v>
      </c>
      <c r="Q129" s="99">
        <v>0</v>
      </c>
      <c r="R129" s="99">
        <v>1680.9136085391999</v>
      </c>
      <c r="S129" s="100">
        <v>5.0000000000000001E-4</v>
      </c>
      <c r="T129" s="100">
        <f t="shared" si="1"/>
        <v>6.4019642074640967E-3</v>
      </c>
      <c r="U129" s="100">
        <f>R129/'סכום נכסי הקרן'!$C$42</f>
        <v>1.6221367104030731E-3</v>
      </c>
    </row>
    <row r="130" spans="2:21" s="101" customFormat="1">
      <c r="B130" s="98" t="s">
        <v>697</v>
      </c>
      <c r="C130" s="98" t="s">
        <v>698</v>
      </c>
      <c r="D130" s="98" t="s">
        <v>123</v>
      </c>
      <c r="E130" s="98" t="s">
        <v>318</v>
      </c>
      <c r="F130" s="98" t="s">
        <v>693</v>
      </c>
      <c r="G130" s="98" t="s">
        <v>694</v>
      </c>
      <c r="H130" s="98" t="s">
        <v>695</v>
      </c>
      <c r="I130" s="98" t="s">
        <v>448</v>
      </c>
      <c r="J130" s="98" t="s">
        <v>696</v>
      </c>
      <c r="K130" s="99">
        <v>4.8</v>
      </c>
      <c r="L130" s="98" t="s">
        <v>106</v>
      </c>
      <c r="M130" s="100">
        <v>5.1299999999999998E-2</v>
      </c>
      <c r="N130" s="100">
        <v>7.3499999999999996E-2</v>
      </c>
      <c r="O130" s="99">
        <v>470000</v>
      </c>
      <c r="P130" s="99">
        <v>92.481291659574467</v>
      </c>
      <c r="Q130" s="99">
        <v>0</v>
      </c>
      <c r="R130" s="99">
        <v>1662.1477587392001</v>
      </c>
      <c r="S130" s="100">
        <v>5.0000000000000001E-4</v>
      </c>
      <c r="T130" s="100">
        <f t="shared" si="1"/>
        <v>6.3304921828865497E-3</v>
      </c>
      <c r="U130" s="100">
        <f>R130/'סכום נכסי הקרן'!$C$42</f>
        <v>1.6040270504491959E-3</v>
      </c>
    </row>
    <row r="131" spans="2:21" s="101" customFormat="1">
      <c r="B131" s="98" t="s">
        <v>699</v>
      </c>
      <c r="C131" s="98" t="s">
        <v>700</v>
      </c>
      <c r="D131" s="98" t="s">
        <v>123</v>
      </c>
      <c r="E131" s="98" t="s">
        <v>318</v>
      </c>
      <c r="F131" s="98" t="s">
        <v>693</v>
      </c>
      <c r="G131" s="98" t="s">
        <v>694</v>
      </c>
      <c r="H131" s="98" t="s">
        <v>695</v>
      </c>
      <c r="I131" s="98" t="s">
        <v>448</v>
      </c>
      <c r="J131" s="98" t="s">
        <v>696</v>
      </c>
      <c r="K131" s="99">
        <v>5.78</v>
      </c>
      <c r="L131" s="98" t="s">
        <v>110</v>
      </c>
      <c r="M131" s="100">
        <v>3.7499999999999999E-2</v>
      </c>
      <c r="N131" s="100">
        <v>5.5599999999999997E-2</v>
      </c>
      <c r="O131" s="99">
        <v>190000</v>
      </c>
      <c r="P131" s="99">
        <v>91.920749999999998</v>
      </c>
      <c r="Q131" s="99">
        <v>0</v>
      </c>
      <c r="R131" s="99">
        <v>707.87158446750004</v>
      </c>
      <c r="S131" s="100">
        <v>2.0000000000000001E-4</v>
      </c>
      <c r="T131" s="100">
        <f t="shared" si="1"/>
        <v>2.6960151457041106E-3</v>
      </c>
      <c r="U131" s="100">
        <f>R131/'סכום נכסי הקרן'!$C$42</f>
        <v>6.8311927369891568E-4</v>
      </c>
    </row>
    <row r="132" spans="2:21" s="101" customFormat="1">
      <c r="B132" s="98" t="s">
        <v>701</v>
      </c>
      <c r="C132" s="98" t="s">
        <v>702</v>
      </c>
      <c r="D132" s="98" t="s">
        <v>123</v>
      </c>
      <c r="E132" s="98" t="s">
        <v>318</v>
      </c>
      <c r="F132" s="98" t="s">
        <v>693</v>
      </c>
      <c r="G132" s="98" t="s">
        <v>694</v>
      </c>
      <c r="H132" s="98" t="s">
        <v>695</v>
      </c>
      <c r="I132" s="98" t="s">
        <v>448</v>
      </c>
      <c r="J132" s="98" t="s">
        <v>696</v>
      </c>
      <c r="K132" s="99">
        <v>5.62</v>
      </c>
      <c r="L132" s="98" t="s">
        <v>110</v>
      </c>
      <c r="M132" s="100">
        <v>4.3799999999999999E-2</v>
      </c>
      <c r="N132" s="100">
        <v>7.3200000000000001E-2</v>
      </c>
      <c r="O132" s="99">
        <v>950000</v>
      </c>
      <c r="P132" s="99">
        <v>87.092541663157888</v>
      </c>
      <c r="Q132" s="99">
        <v>0</v>
      </c>
      <c r="R132" s="99">
        <v>3353.45041584198</v>
      </c>
      <c r="S132" s="100">
        <v>5.9999999999999995E-4</v>
      </c>
      <c r="T132" s="100">
        <f t="shared" si="1"/>
        <v>1.2772024347154473E-2</v>
      </c>
      <c r="U132" s="100">
        <f>R132/'סכום נכסי הקרן'!$C$42</f>
        <v>3.2361895331320168E-3</v>
      </c>
    </row>
    <row r="133" spans="2:21" s="101" customFormat="1">
      <c r="B133" s="98" t="s">
        <v>703</v>
      </c>
      <c r="C133" s="98" t="s">
        <v>704</v>
      </c>
      <c r="D133" s="98" t="s">
        <v>123</v>
      </c>
      <c r="E133" s="98" t="s">
        <v>318</v>
      </c>
      <c r="F133" s="98" t="s">
        <v>705</v>
      </c>
      <c r="G133" s="98" t="s">
        <v>706</v>
      </c>
      <c r="H133" s="98" t="s">
        <v>707</v>
      </c>
      <c r="I133" s="98" t="s">
        <v>708</v>
      </c>
      <c r="J133" s="98" t="s">
        <v>503</v>
      </c>
      <c r="K133" s="99">
        <v>0.25</v>
      </c>
      <c r="L133" s="98" t="s">
        <v>106</v>
      </c>
      <c r="M133" s="100">
        <v>7.4899999999999994E-2</v>
      </c>
      <c r="N133" s="100">
        <v>0.1139</v>
      </c>
      <c r="O133" s="99">
        <v>1162000</v>
      </c>
      <c r="P133" s="99">
        <v>100.9945</v>
      </c>
      <c r="Q133" s="99">
        <v>0</v>
      </c>
      <c r="R133" s="99">
        <v>4487.6784881599997</v>
      </c>
      <c r="S133" s="100">
        <v>6.4999999999999997E-3</v>
      </c>
      <c r="T133" s="100">
        <f t="shared" si="1"/>
        <v>1.7091870105552132E-2</v>
      </c>
      <c r="U133" s="100">
        <f>R133/'סכום נכסי הקרן'!$C$42</f>
        <v>4.3307567879451395E-3</v>
      </c>
    </row>
    <row r="134" spans="2:21" s="101" customFormat="1">
      <c r="B134" s="102" t="s">
        <v>281</v>
      </c>
      <c r="K134" s="103">
        <v>3.57</v>
      </c>
      <c r="N134" s="104">
        <v>8.0399999999999999E-2</v>
      </c>
      <c r="O134" s="103">
        <v>12378000</v>
      </c>
      <c r="Q134" s="103">
        <v>61.138112</v>
      </c>
      <c r="R134" s="103">
        <v>44037.263512859572</v>
      </c>
      <c r="T134" s="104">
        <f t="shared" si="1"/>
        <v>0.16772128167193487</v>
      </c>
      <c r="U134" s="104">
        <f>R134/'סכום נכסי הקרן'!$C$42</f>
        <v>4.2497402250186743E-2</v>
      </c>
    </row>
    <row r="135" spans="2:21" s="101" customFormat="1">
      <c r="B135" s="98" t="s">
        <v>709</v>
      </c>
      <c r="C135" s="98" t="s">
        <v>710</v>
      </c>
      <c r="D135" s="98" t="s">
        <v>123</v>
      </c>
      <c r="E135" s="98" t="s">
        <v>318</v>
      </c>
      <c r="F135" s="98" t="s">
        <v>711</v>
      </c>
      <c r="G135" s="98" t="s">
        <v>712</v>
      </c>
      <c r="H135" s="98" t="s">
        <v>713</v>
      </c>
      <c r="I135" s="98" t="s">
        <v>272</v>
      </c>
      <c r="J135" s="98" t="s">
        <v>714</v>
      </c>
      <c r="K135" s="99">
        <v>5.45</v>
      </c>
      <c r="L135" s="98" t="s">
        <v>106</v>
      </c>
      <c r="M135" s="100">
        <v>5.2999999999999999E-2</v>
      </c>
      <c r="N135" s="100">
        <v>5.6000000000000001E-2</v>
      </c>
      <c r="O135" s="99">
        <v>295000</v>
      </c>
      <c r="P135" s="99">
        <v>99.868222237288137</v>
      </c>
      <c r="Q135" s="99">
        <v>0</v>
      </c>
      <c r="R135" s="99">
        <v>1126.5934414144001</v>
      </c>
      <c r="S135" s="100">
        <v>2.0000000000000001E-4</v>
      </c>
      <c r="T135" s="100">
        <f t="shared" si="1"/>
        <v>4.2907683367301329E-3</v>
      </c>
      <c r="U135" s="100">
        <f>R135/'סכום נכסי הקרן'!$C$42</f>
        <v>1.0871995858286931E-3</v>
      </c>
    </row>
    <row r="136" spans="2:21" s="101" customFormat="1">
      <c r="B136" s="98" t="s">
        <v>715</v>
      </c>
      <c r="C136" s="98" t="s">
        <v>716</v>
      </c>
      <c r="D136" s="98" t="s">
        <v>123</v>
      </c>
      <c r="E136" s="98" t="s">
        <v>318</v>
      </c>
      <c r="F136" s="98" t="s">
        <v>717</v>
      </c>
      <c r="G136" s="98" t="s">
        <v>718</v>
      </c>
      <c r="H136" s="98" t="s">
        <v>719</v>
      </c>
      <c r="I136" s="98" t="s">
        <v>448</v>
      </c>
      <c r="J136" s="98" t="s">
        <v>720</v>
      </c>
      <c r="K136" s="99">
        <v>7.74</v>
      </c>
      <c r="L136" s="98" t="s">
        <v>106</v>
      </c>
      <c r="M136" s="100">
        <v>4.9099999999999998E-2</v>
      </c>
      <c r="N136" s="100">
        <v>6.0999999999999999E-2</v>
      </c>
      <c r="O136" s="99">
        <v>435000</v>
      </c>
      <c r="P136" s="99">
        <v>92.802888896551721</v>
      </c>
      <c r="Q136" s="99">
        <v>0</v>
      </c>
      <c r="R136" s="99">
        <v>1543.7203750608001</v>
      </c>
      <c r="S136" s="100">
        <v>1E-4</v>
      </c>
      <c r="T136" s="100">
        <f t="shared" si="1"/>
        <v>5.8794470681101749E-3</v>
      </c>
      <c r="U136" s="100">
        <f>R136/'סכום נכסי הקרן'!$C$42</f>
        <v>1.4897407447129528E-3</v>
      </c>
    </row>
    <row r="137" spans="2:21" s="101" customFormat="1">
      <c r="B137" s="98" t="s">
        <v>721</v>
      </c>
      <c r="C137" s="98" t="s">
        <v>722</v>
      </c>
      <c r="D137" s="98" t="s">
        <v>123</v>
      </c>
      <c r="E137" s="98" t="s">
        <v>318</v>
      </c>
      <c r="F137" s="98" t="s">
        <v>723</v>
      </c>
      <c r="G137" s="98" t="s">
        <v>718</v>
      </c>
      <c r="H137" s="98" t="s">
        <v>719</v>
      </c>
      <c r="I137" s="98" t="s">
        <v>448</v>
      </c>
      <c r="J137" s="98" t="s">
        <v>724</v>
      </c>
      <c r="K137" s="99">
        <v>2.64</v>
      </c>
      <c r="L137" s="98" t="s">
        <v>106</v>
      </c>
      <c r="M137" s="100">
        <v>4.8300000000000003E-2</v>
      </c>
      <c r="N137" s="100">
        <v>5.9200000000000003E-2</v>
      </c>
      <c r="O137" s="99">
        <v>763000</v>
      </c>
      <c r="P137" s="99">
        <v>98.313766671035381</v>
      </c>
      <c r="Q137" s="99">
        <v>0</v>
      </c>
      <c r="R137" s="99">
        <v>2868.5125678128002</v>
      </c>
      <c r="S137" s="100">
        <v>4.0000000000000002E-4</v>
      </c>
      <c r="T137" s="100">
        <f t="shared" si="1"/>
        <v>1.0925079489217671E-2</v>
      </c>
      <c r="U137" s="100">
        <f>R137/'סכום נכסי הקרן'!$C$42</f>
        <v>2.7682086199215957E-3</v>
      </c>
    </row>
    <row r="138" spans="2:21" s="101" customFormat="1">
      <c r="B138" s="98" t="s">
        <v>725</v>
      </c>
      <c r="C138" s="98" t="s">
        <v>726</v>
      </c>
      <c r="D138" s="98" t="s">
        <v>123</v>
      </c>
      <c r="E138" s="98" t="s">
        <v>318</v>
      </c>
      <c r="F138" s="98" t="s">
        <v>727</v>
      </c>
      <c r="G138" s="98" t="s">
        <v>728</v>
      </c>
      <c r="H138" s="98" t="s">
        <v>729</v>
      </c>
      <c r="I138" s="98" t="s">
        <v>448</v>
      </c>
      <c r="J138" s="98" t="s">
        <v>730</v>
      </c>
      <c r="K138" s="99">
        <v>4.03</v>
      </c>
      <c r="L138" s="98" t="s">
        <v>106</v>
      </c>
      <c r="M138" s="100">
        <v>5.6000000000000001E-2</v>
      </c>
      <c r="N138" s="100">
        <v>6.3200000000000006E-2</v>
      </c>
      <c r="O138" s="99">
        <v>571000</v>
      </c>
      <c r="P138" s="99">
        <v>97.594999999999999</v>
      </c>
      <c r="Q138" s="99">
        <v>61.138112</v>
      </c>
      <c r="R138" s="99">
        <v>2192.1288408</v>
      </c>
      <c r="S138" s="100">
        <v>6.9999999999999999E-4</v>
      </c>
      <c r="T138" s="100">
        <f t="shared" si="1"/>
        <v>8.3489896837396459E-3</v>
      </c>
      <c r="U138" s="100">
        <f>R138/'סכום נכסי הקרן'!$C$42</f>
        <v>2.1154761604228441E-3</v>
      </c>
    </row>
    <row r="139" spans="2:21" s="101" customFormat="1">
      <c r="B139" s="98" t="s">
        <v>731</v>
      </c>
      <c r="C139" s="98" t="s">
        <v>732</v>
      </c>
      <c r="D139" s="98" t="s">
        <v>123</v>
      </c>
      <c r="E139" s="98" t="s">
        <v>318</v>
      </c>
      <c r="F139" s="98" t="s">
        <v>733</v>
      </c>
      <c r="G139" s="98" t="s">
        <v>718</v>
      </c>
      <c r="H139" s="98" t="s">
        <v>729</v>
      </c>
      <c r="I139" s="98" t="s">
        <v>448</v>
      </c>
      <c r="J139" s="98" t="s">
        <v>730</v>
      </c>
      <c r="K139" s="99">
        <v>7.86</v>
      </c>
      <c r="L139" s="98" t="s">
        <v>106</v>
      </c>
      <c r="M139" s="100">
        <v>5.8900000000000001E-2</v>
      </c>
      <c r="N139" s="100">
        <v>6.7799999999999999E-2</v>
      </c>
      <c r="O139" s="99">
        <v>586000</v>
      </c>
      <c r="P139" s="99">
        <v>95.803394436860074</v>
      </c>
      <c r="Q139" s="99">
        <v>0</v>
      </c>
      <c r="R139" s="99">
        <v>2146.8237767136002</v>
      </c>
      <c r="S139" s="100">
        <v>8.0000000000000004E-4</v>
      </c>
      <c r="T139" s="100">
        <f t="shared" si="1"/>
        <v>8.1764398291697491E-3</v>
      </c>
      <c r="U139" s="100">
        <f>R139/'סכום נכסי הקרן'!$C$42</f>
        <v>2.0717552890774211E-3</v>
      </c>
    </row>
    <row r="140" spans="2:21" s="101" customFormat="1">
      <c r="B140" s="98" t="s">
        <v>734</v>
      </c>
      <c r="C140" s="98" t="s">
        <v>735</v>
      </c>
      <c r="D140" s="98" t="s">
        <v>123</v>
      </c>
      <c r="E140" s="98" t="s">
        <v>318</v>
      </c>
      <c r="F140" s="98" t="s">
        <v>736</v>
      </c>
      <c r="G140" s="98" t="s">
        <v>728</v>
      </c>
      <c r="H140" s="98" t="s">
        <v>729</v>
      </c>
      <c r="I140" s="98" t="s">
        <v>448</v>
      </c>
      <c r="J140" s="98" t="s">
        <v>737</v>
      </c>
      <c r="K140" s="99">
        <v>4.51</v>
      </c>
      <c r="L140" s="98" t="s">
        <v>106</v>
      </c>
      <c r="M140" s="100">
        <v>4.7500000000000001E-2</v>
      </c>
      <c r="N140" s="100">
        <v>6.1199999999999997E-2</v>
      </c>
      <c r="O140" s="99">
        <v>764000</v>
      </c>
      <c r="P140" s="99">
        <v>96.226638887434561</v>
      </c>
      <c r="Q140" s="99">
        <v>0</v>
      </c>
      <c r="R140" s="99">
        <v>2811.2958966863998</v>
      </c>
      <c r="S140" s="100">
        <v>5.9999999999999995E-4</v>
      </c>
      <c r="T140" s="100">
        <f t="shared" ref="T140:T149" si="2">R140/$R$11</f>
        <v>1.0707162828444252E-2</v>
      </c>
      <c r="U140" s="100">
        <f>R140/'סכום נכסי הקרן'!$C$42</f>
        <v>2.7129926574773074E-3</v>
      </c>
    </row>
    <row r="141" spans="2:21" s="101" customFormat="1">
      <c r="B141" s="98" t="s">
        <v>738</v>
      </c>
      <c r="C141" s="98" t="s">
        <v>739</v>
      </c>
      <c r="D141" s="98" t="s">
        <v>123</v>
      </c>
      <c r="E141" s="98" t="s">
        <v>318</v>
      </c>
      <c r="F141" s="98" t="s">
        <v>740</v>
      </c>
      <c r="G141" s="98" t="s">
        <v>741</v>
      </c>
      <c r="H141" s="98" t="s">
        <v>742</v>
      </c>
      <c r="I141" s="98" t="s">
        <v>708</v>
      </c>
      <c r="J141" s="98" t="s">
        <v>743</v>
      </c>
      <c r="K141" s="99">
        <v>2.21</v>
      </c>
      <c r="L141" s="98" t="s">
        <v>106</v>
      </c>
      <c r="M141" s="100">
        <v>3.4000000000000002E-2</v>
      </c>
      <c r="N141" s="100">
        <v>7.6499999999999999E-2</v>
      </c>
      <c r="O141" s="99">
        <v>800000</v>
      </c>
      <c r="P141" s="99">
        <v>92.164333337499997</v>
      </c>
      <c r="Q141" s="99">
        <v>0</v>
      </c>
      <c r="R141" s="99">
        <v>2819.4912854608001</v>
      </c>
      <c r="S141" s="100">
        <v>8.0000000000000004E-4</v>
      </c>
      <c r="T141" s="100">
        <f t="shared" si="2"/>
        <v>1.0738375964760972E-2</v>
      </c>
      <c r="U141" s="100">
        <f>R141/'סכום נכסי הקרן'!$C$42</f>
        <v>2.7209014761812819E-3</v>
      </c>
    </row>
    <row r="142" spans="2:21" s="101" customFormat="1">
      <c r="B142" s="98" t="s">
        <v>744</v>
      </c>
      <c r="C142" s="98" t="s">
        <v>745</v>
      </c>
      <c r="D142" s="98" t="s">
        <v>123</v>
      </c>
      <c r="E142" s="98" t="s">
        <v>318</v>
      </c>
      <c r="F142" s="98" t="s">
        <v>746</v>
      </c>
      <c r="G142" s="98" t="s">
        <v>747</v>
      </c>
      <c r="H142" s="98" t="s">
        <v>742</v>
      </c>
      <c r="I142" s="98" t="s">
        <v>448</v>
      </c>
      <c r="J142" s="98" t="s">
        <v>627</v>
      </c>
      <c r="K142" s="99">
        <v>6.39</v>
      </c>
      <c r="L142" s="98" t="s">
        <v>106</v>
      </c>
      <c r="M142" s="100">
        <v>3.3799999999999997E-2</v>
      </c>
      <c r="N142" s="100">
        <v>7.4399999999999994E-2</v>
      </c>
      <c r="O142" s="99">
        <v>687000</v>
      </c>
      <c r="P142" s="99">
        <v>78.482125007278015</v>
      </c>
      <c r="Q142" s="99">
        <v>0</v>
      </c>
      <c r="R142" s="99">
        <v>2061.7944882112001</v>
      </c>
      <c r="S142" s="100">
        <v>1E-3</v>
      </c>
      <c r="T142" s="100">
        <f t="shared" si="2"/>
        <v>7.8525954276412405E-3</v>
      </c>
      <c r="U142" s="100">
        <f>R142/'סכום נכסי הקרן'!$C$42</f>
        <v>1.9896992395347772E-3</v>
      </c>
    </row>
    <row r="143" spans="2:21" s="101" customFormat="1">
      <c r="B143" s="98" t="s">
        <v>748</v>
      </c>
      <c r="C143" s="98" t="s">
        <v>749</v>
      </c>
      <c r="D143" s="98" t="s">
        <v>123</v>
      </c>
      <c r="E143" s="98" t="s">
        <v>318</v>
      </c>
      <c r="F143" s="98" t="s">
        <v>750</v>
      </c>
      <c r="G143" s="98" t="s">
        <v>741</v>
      </c>
      <c r="H143" s="98" t="s">
        <v>742</v>
      </c>
      <c r="I143" s="98" t="s">
        <v>448</v>
      </c>
      <c r="J143" s="98" t="s">
        <v>751</v>
      </c>
      <c r="K143" s="99">
        <v>2.94</v>
      </c>
      <c r="L143" s="98" t="s">
        <v>106</v>
      </c>
      <c r="M143" s="100">
        <v>3.3599999999999998E-2</v>
      </c>
      <c r="N143" s="100">
        <v>8.6099999999999996E-2</v>
      </c>
      <c r="O143" s="99">
        <v>2000000</v>
      </c>
      <c r="P143" s="99">
        <v>87.560500000000005</v>
      </c>
      <c r="Q143" s="99">
        <v>0</v>
      </c>
      <c r="R143" s="99">
        <v>6696.6270400000003</v>
      </c>
      <c r="S143" s="100">
        <v>6.7000000000000002E-3</v>
      </c>
      <c r="T143" s="100">
        <f t="shared" si="2"/>
        <v>2.5504919707369036E-2</v>
      </c>
      <c r="U143" s="100">
        <f>R143/'סכום נכסי הקרן'!$C$42</f>
        <v>6.4624645206497189E-3</v>
      </c>
    </row>
    <row r="144" spans="2:21" s="101" customFormat="1">
      <c r="B144" s="98" t="s">
        <v>752</v>
      </c>
      <c r="C144" s="98" t="s">
        <v>753</v>
      </c>
      <c r="D144" s="98" t="s">
        <v>123</v>
      </c>
      <c r="E144" s="98" t="s">
        <v>318</v>
      </c>
      <c r="F144" s="98" t="s">
        <v>750</v>
      </c>
      <c r="G144" s="98" t="s">
        <v>741</v>
      </c>
      <c r="H144" s="98" t="s">
        <v>742</v>
      </c>
      <c r="I144" s="98" t="s">
        <v>448</v>
      </c>
      <c r="J144" s="98" t="s">
        <v>754</v>
      </c>
      <c r="K144" s="99">
        <v>2.2200000000000002</v>
      </c>
      <c r="L144" s="98" t="s">
        <v>106</v>
      </c>
      <c r="M144" s="100">
        <v>3.7100000000000001E-2</v>
      </c>
      <c r="N144" s="100">
        <v>8.5900000000000004E-2</v>
      </c>
      <c r="O144" s="99">
        <v>1500000</v>
      </c>
      <c r="P144" s="99">
        <v>90.957022219999999</v>
      </c>
      <c r="Q144" s="99">
        <v>0</v>
      </c>
      <c r="R144" s="99">
        <v>5217.2947945391998</v>
      </c>
      <c r="S144" s="100">
        <v>3.8E-3</v>
      </c>
      <c r="T144" s="100">
        <f t="shared" si="2"/>
        <v>1.9870702673087302E-2</v>
      </c>
      <c r="U144" s="100">
        <f>R144/'סכום נכסי הקרן'!$C$42</f>
        <v>5.0348604307938341E-3</v>
      </c>
    </row>
    <row r="145" spans="2:21" s="101" customFormat="1">
      <c r="B145" s="98" t="s">
        <v>755</v>
      </c>
      <c r="C145" s="98" t="s">
        <v>756</v>
      </c>
      <c r="D145" s="98" t="s">
        <v>123</v>
      </c>
      <c r="E145" s="98" t="s">
        <v>318</v>
      </c>
      <c r="F145" s="98" t="s">
        <v>757</v>
      </c>
      <c r="G145" s="98" t="s">
        <v>718</v>
      </c>
      <c r="H145" s="98" t="s">
        <v>758</v>
      </c>
      <c r="I145" s="98" t="s">
        <v>272</v>
      </c>
      <c r="J145" s="98" t="s">
        <v>759</v>
      </c>
      <c r="K145" s="99">
        <v>4.74</v>
      </c>
      <c r="L145" s="98" t="s">
        <v>106</v>
      </c>
      <c r="M145" s="100">
        <v>6.5699999999999995E-2</v>
      </c>
      <c r="N145" s="100">
        <v>7.2400000000000006E-2</v>
      </c>
      <c r="O145" s="99">
        <v>350000</v>
      </c>
      <c r="P145" s="99">
        <v>99.426736114285717</v>
      </c>
      <c r="Q145" s="99">
        <v>0</v>
      </c>
      <c r="R145" s="99">
        <v>1330.7274361535999</v>
      </c>
      <c r="S145" s="100">
        <v>6.9999999999999999E-4</v>
      </c>
      <c r="T145" s="100">
        <f t="shared" si="2"/>
        <v>5.0682375184941788E-3</v>
      </c>
      <c r="U145" s="100">
        <f>R145/'סכום נכסי הקרן'!$C$42</f>
        <v>1.2841955795701299E-3</v>
      </c>
    </row>
    <row r="146" spans="2:21" s="101" customFormat="1">
      <c r="B146" s="98" t="s">
        <v>760</v>
      </c>
      <c r="C146" s="98" t="s">
        <v>761</v>
      </c>
      <c r="D146" s="98" t="s">
        <v>123</v>
      </c>
      <c r="E146" s="98" t="s">
        <v>318</v>
      </c>
      <c r="F146" s="98" t="s">
        <v>762</v>
      </c>
      <c r="G146" s="98" t="s">
        <v>694</v>
      </c>
      <c r="H146" s="98" t="s">
        <v>742</v>
      </c>
      <c r="I146" s="98" t="s">
        <v>448</v>
      </c>
      <c r="J146" s="98" t="s">
        <v>763</v>
      </c>
      <c r="K146" s="99">
        <v>2.56</v>
      </c>
      <c r="L146" s="98" t="s">
        <v>106</v>
      </c>
      <c r="M146" s="100">
        <v>3.95E-2</v>
      </c>
      <c r="N146" s="100">
        <v>6.6900000000000001E-2</v>
      </c>
      <c r="O146" s="99">
        <v>340000</v>
      </c>
      <c r="P146" s="99">
        <v>94.714083323529408</v>
      </c>
      <c r="Q146" s="99">
        <v>0</v>
      </c>
      <c r="R146" s="99">
        <v>1231.4346257392001</v>
      </c>
      <c r="S146" s="100">
        <v>2.0000000000000001E-4</v>
      </c>
      <c r="T146" s="100">
        <f t="shared" si="2"/>
        <v>4.6900687565172121E-3</v>
      </c>
      <c r="U146" s="100">
        <f>R146/'סכום נכסי הקרן'!$C$42</f>
        <v>1.1883747640124133E-3</v>
      </c>
    </row>
    <row r="147" spans="2:21" s="101" customFormat="1">
      <c r="B147" s="98" t="s">
        <v>764</v>
      </c>
      <c r="C147" s="98" t="s">
        <v>765</v>
      </c>
      <c r="D147" s="98" t="s">
        <v>123</v>
      </c>
      <c r="E147" s="98" t="s">
        <v>318</v>
      </c>
      <c r="F147" s="98" t="s">
        <v>766</v>
      </c>
      <c r="G147" s="98" t="s">
        <v>767</v>
      </c>
      <c r="H147" s="98" t="s">
        <v>768</v>
      </c>
      <c r="I147" s="98" t="s">
        <v>272</v>
      </c>
      <c r="J147" s="98" t="s">
        <v>769</v>
      </c>
      <c r="K147" s="99">
        <v>1.32</v>
      </c>
      <c r="L147" s="98" t="s">
        <v>110</v>
      </c>
      <c r="M147" s="100">
        <v>0.02</v>
      </c>
      <c r="N147" s="100">
        <v>7.1499999999999994E-2</v>
      </c>
      <c r="O147" s="99">
        <v>287000</v>
      </c>
      <c r="P147" s="99">
        <v>93.998333344947739</v>
      </c>
      <c r="Q147" s="99">
        <v>0</v>
      </c>
      <c r="R147" s="99">
        <v>1093.4259308067701</v>
      </c>
      <c r="S147" s="100">
        <v>1.2999999999999999E-3</v>
      </c>
      <c r="T147" s="100">
        <f t="shared" si="2"/>
        <v>4.1644458328952902E-3</v>
      </c>
      <c r="U147" s="100">
        <f>R147/'סכום נכסי הקרן'!$C$42</f>
        <v>1.0551918512990901E-3</v>
      </c>
    </row>
    <row r="148" spans="2:21" s="101" customFormat="1">
      <c r="B148" s="98" t="s">
        <v>770</v>
      </c>
      <c r="C148" s="98" t="s">
        <v>771</v>
      </c>
      <c r="D148" s="98" t="s">
        <v>123</v>
      </c>
      <c r="E148" s="98" t="s">
        <v>318</v>
      </c>
      <c r="F148" s="98" t="s">
        <v>772</v>
      </c>
      <c r="G148" s="98" t="s">
        <v>706</v>
      </c>
      <c r="H148" s="98" t="s">
        <v>707</v>
      </c>
      <c r="I148" s="98" t="s">
        <v>448</v>
      </c>
      <c r="J148" s="98" t="s">
        <v>503</v>
      </c>
      <c r="K148" s="99">
        <v>3.14</v>
      </c>
      <c r="L148" s="98" t="s">
        <v>106</v>
      </c>
      <c r="M148" s="100">
        <v>6.5000000000000002E-2</v>
      </c>
      <c r="N148" s="100">
        <v>9.9599999999999994E-2</v>
      </c>
      <c r="O148" s="99">
        <v>2000000</v>
      </c>
      <c r="P148" s="99">
        <v>93.134333334999994</v>
      </c>
      <c r="Q148" s="99">
        <v>0</v>
      </c>
      <c r="R148" s="99">
        <v>7122.9138134608002</v>
      </c>
      <c r="S148" s="100">
        <v>4.4000000000000003E-3</v>
      </c>
      <c r="T148" s="100">
        <f t="shared" si="2"/>
        <v>2.7128484804318367E-2</v>
      </c>
      <c r="U148" s="100">
        <f>R148/'סכום נכסי הקרן'!$C$42</f>
        <v>6.873845225093528E-3</v>
      </c>
    </row>
    <row r="149" spans="2:21" s="101" customFormat="1">
      <c r="B149" s="98" t="s">
        <v>773</v>
      </c>
      <c r="C149" s="98" t="s">
        <v>774</v>
      </c>
      <c r="D149" s="98" t="s">
        <v>123</v>
      </c>
      <c r="E149" s="98" t="s">
        <v>318</v>
      </c>
      <c r="F149" s="98" t="s">
        <v>775</v>
      </c>
      <c r="G149" s="98" t="s">
        <v>706</v>
      </c>
      <c r="H149" s="98" t="s">
        <v>776</v>
      </c>
      <c r="I149" s="98" t="s">
        <v>272</v>
      </c>
      <c r="J149" s="98" t="s">
        <v>503</v>
      </c>
      <c r="K149" s="99">
        <v>2.48</v>
      </c>
      <c r="L149" s="98" t="s">
        <v>106</v>
      </c>
      <c r="M149" s="100">
        <v>0.09</v>
      </c>
      <c r="N149" s="100">
        <v>0.10589999999999999</v>
      </c>
      <c r="O149" s="99">
        <v>1000000</v>
      </c>
      <c r="P149" s="99">
        <v>98.704999999999998</v>
      </c>
      <c r="Q149" s="99">
        <v>0</v>
      </c>
      <c r="R149" s="99">
        <v>3774.4792000000002</v>
      </c>
      <c r="S149" s="100">
        <v>1.6000000000000001E-3</v>
      </c>
      <c r="T149" s="100">
        <f t="shared" si="2"/>
        <v>1.4375563751439637E-2</v>
      </c>
      <c r="U149" s="100">
        <f>R149/'סכום נכסי הקרן'!$C$42</f>
        <v>3.6424961056111516E-3</v>
      </c>
    </row>
    <row r="150" spans="2:21" s="101" customFormat="1">
      <c r="B150" s="98" t="s">
        <v>228</v>
      </c>
    </row>
    <row r="151" spans="2:21" s="101" customFormat="1">
      <c r="B151" s="98" t="s">
        <v>274</v>
      </c>
    </row>
    <row r="152" spans="2:21" s="101" customFormat="1">
      <c r="B152" s="98" t="s">
        <v>275</v>
      </c>
    </row>
    <row r="153" spans="2:21" s="101" customFormat="1">
      <c r="B153" s="98" t="s">
        <v>276</v>
      </c>
    </row>
    <row r="154" spans="2:21" s="101" customFormat="1">
      <c r="B154" s="98" t="s">
        <v>277</v>
      </c>
    </row>
    <row r="155" spans="2:21" s="101" customFormat="1">
      <c r="B155" s="105"/>
    </row>
    <row r="156" spans="2:21" s="101" customFormat="1">
      <c r="B156" s="105"/>
    </row>
    <row r="157" spans="2:21" s="101" customFormat="1">
      <c r="B157" s="105"/>
    </row>
    <row r="158" spans="2:21" s="101" customFormat="1">
      <c r="B158" s="105"/>
    </row>
    <row r="159" spans="2:21" s="101" customFormat="1">
      <c r="B159" s="105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B771" s="16"/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9"/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</sheetData>
  <mergeCells count="2">
    <mergeCell ref="B6:U6"/>
    <mergeCell ref="B7:U7"/>
  </mergeCells>
  <dataValidations disablePrompts="1" count="5">
    <dataValidation allowBlank="1" showInputMessage="1" showErrorMessage="1" sqref="H2 Q9"/>
    <dataValidation type="list" allowBlank="1" showInputMessage="1" showErrorMessage="1" sqref="L12:L803">
      <formula1>$BN$7:$BN$11</formula1>
    </dataValidation>
    <dataValidation type="list" allowBlank="1" showInputMessage="1" showErrorMessage="1" sqref="E12:E797">
      <formula1>$BI$7:$BI$11</formula1>
    </dataValidation>
    <dataValidation type="list" allowBlank="1" showInputMessage="1" showErrorMessage="1" sqref="I12:I803">
      <formula1>$BM$7:$BM$10</formula1>
    </dataValidation>
    <dataValidation type="list" allowBlank="1" showInputMessage="1" showErrorMessage="1" sqref="G12:G803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6553008.6200000001</v>
      </c>
      <c r="J11" s="7"/>
      <c r="K11" s="75">
        <v>37.759480000000003</v>
      </c>
      <c r="L11" s="75">
        <v>176247.95578871999</v>
      </c>
      <c r="M11" s="7"/>
      <c r="N11" s="76">
        <v>1</v>
      </c>
      <c r="O11" s="76">
        <v>0.17080000000000001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6239356.6200000001</v>
      </c>
      <c r="K12" s="81">
        <v>15.17409</v>
      </c>
      <c r="L12" s="81">
        <v>132087.54370365001</v>
      </c>
      <c r="N12" s="80">
        <v>0.74939999999999996</v>
      </c>
      <c r="O12" s="80">
        <v>0.128</v>
      </c>
    </row>
    <row r="13" spans="2:62">
      <c r="B13" s="79" t="s">
        <v>777</v>
      </c>
      <c r="E13" s="16"/>
      <c r="F13" s="16"/>
      <c r="G13" s="16"/>
      <c r="I13" s="81">
        <v>2983575.5</v>
      </c>
      <c r="K13" s="81">
        <v>15.17409</v>
      </c>
      <c r="L13" s="81">
        <v>84695.455753999995</v>
      </c>
      <c r="N13" s="80">
        <v>0.48049999999999998</v>
      </c>
      <c r="O13" s="80">
        <v>8.2100000000000006E-2</v>
      </c>
    </row>
    <row r="14" spans="2:62">
      <c r="B14" t="s">
        <v>778</v>
      </c>
      <c r="C14" t="s">
        <v>779</v>
      </c>
      <c r="D14" t="s">
        <v>100</v>
      </c>
      <c r="E14" t="s">
        <v>123</v>
      </c>
      <c r="F14" t="s">
        <v>780</v>
      </c>
      <c r="G14" t="s">
        <v>472</v>
      </c>
      <c r="H14" t="s">
        <v>102</v>
      </c>
      <c r="I14" s="77">
        <v>93461</v>
      </c>
      <c r="J14" s="77">
        <v>2464</v>
      </c>
      <c r="K14" s="77">
        <v>0</v>
      </c>
      <c r="L14" s="77">
        <v>2302.8790399999998</v>
      </c>
      <c r="M14" s="78">
        <v>4.0000000000000002E-4</v>
      </c>
      <c r="N14" s="78">
        <v>1.3100000000000001E-2</v>
      </c>
      <c r="O14" s="78">
        <v>2.2000000000000001E-3</v>
      </c>
    </row>
    <row r="15" spans="2:62">
      <c r="B15" t="s">
        <v>781</v>
      </c>
      <c r="C15" t="s">
        <v>782</v>
      </c>
      <c r="D15" t="s">
        <v>100</v>
      </c>
      <c r="E15" t="s">
        <v>123</v>
      </c>
      <c r="F15" t="s">
        <v>540</v>
      </c>
      <c r="G15" t="s">
        <v>494</v>
      </c>
      <c r="H15" t="s">
        <v>102</v>
      </c>
      <c r="I15" s="77">
        <v>50749.5</v>
      </c>
      <c r="J15" s="77">
        <v>6008</v>
      </c>
      <c r="K15" s="77">
        <v>0</v>
      </c>
      <c r="L15" s="77">
        <v>3049.0299599999998</v>
      </c>
      <c r="M15" s="78">
        <v>4.0000000000000002E-4</v>
      </c>
      <c r="N15" s="78">
        <v>1.7299999999999999E-2</v>
      </c>
      <c r="O15" s="78">
        <v>3.0000000000000001E-3</v>
      </c>
    </row>
    <row r="16" spans="2:62">
      <c r="B16" t="s">
        <v>783</v>
      </c>
      <c r="C16" t="s">
        <v>784</v>
      </c>
      <c r="D16" t="s">
        <v>100</v>
      </c>
      <c r="E16" t="s">
        <v>123</v>
      </c>
      <c r="F16" t="s">
        <v>546</v>
      </c>
      <c r="G16" t="s">
        <v>494</v>
      </c>
      <c r="H16" t="s">
        <v>102</v>
      </c>
      <c r="I16" s="77">
        <v>127370</v>
      </c>
      <c r="J16" s="77">
        <v>1124</v>
      </c>
      <c r="K16" s="77">
        <v>0</v>
      </c>
      <c r="L16" s="77">
        <v>1431.6387999999999</v>
      </c>
      <c r="M16" s="78">
        <v>2.0000000000000001E-4</v>
      </c>
      <c r="N16" s="78">
        <v>8.0999999999999996E-3</v>
      </c>
      <c r="O16" s="78">
        <v>1.4E-3</v>
      </c>
    </row>
    <row r="17" spans="2:15">
      <c r="B17" t="s">
        <v>785</v>
      </c>
      <c r="C17" t="s">
        <v>786</v>
      </c>
      <c r="D17" t="s">
        <v>100</v>
      </c>
      <c r="E17" t="s">
        <v>123</v>
      </c>
      <c r="F17" t="s">
        <v>787</v>
      </c>
      <c r="G17" t="s">
        <v>522</v>
      </c>
      <c r="H17" t="s">
        <v>102</v>
      </c>
      <c r="I17" s="77">
        <v>72615</v>
      </c>
      <c r="J17" s="77">
        <v>3962</v>
      </c>
      <c r="K17" s="77">
        <v>0</v>
      </c>
      <c r="L17" s="77">
        <v>2877.0063</v>
      </c>
      <c r="M17" s="78">
        <v>2.9999999999999997E-4</v>
      </c>
      <c r="N17" s="78">
        <v>1.6299999999999999E-2</v>
      </c>
      <c r="O17" s="78">
        <v>2.8E-3</v>
      </c>
    </row>
    <row r="18" spans="2:15">
      <c r="B18" t="s">
        <v>788</v>
      </c>
      <c r="C18" t="s">
        <v>789</v>
      </c>
      <c r="D18" t="s">
        <v>100</v>
      </c>
      <c r="E18" t="s">
        <v>123</v>
      </c>
      <c r="F18" t="s">
        <v>790</v>
      </c>
      <c r="G18" t="s">
        <v>522</v>
      </c>
      <c r="H18" t="s">
        <v>102</v>
      </c>
      <c r="I18" s="77">
        <v>114951</v>
      </c>
      <c r="J18" s="77">
        <v>3012</v>
      </c>
      <c r="K18" s="77">
        <v>0</v>
      </c>
      <c r="L18" s="77">
        <v>3462.3241200000002</v>
      </c>
      <c r="M18" s="78">
        <v>5.0000000000000001E-4</v>
      </c>
      <c r="N18" s="78">
        <v>1.9599999999999999E-2</v>
      </c>
      <c r="O18" s="78">
        <v>3.3999999999999998E-3</v>
      </c>
    </row>
    <row r="19" spans="2:15">
      <c r="B19" t="s">
        <v>791</v>
      </c>
      <c r="C19" t="s">
        <v>792</v>
      </c>
      <c r="D19" t="s">
        <v>100</v>
      </c>
      <c r="E19" t="s">
        <v>123</v>
      </c>
      <c r="F19" t="s">
        <v>793</v>
      </c>
      <c r="G19" t="s">
        <v>794</v>
      </c>
      <c r="H19" t="s">
        <v>102</v>
      </c>
      <c r="I19" s="77">
        <v>4000</v>
      </c>
      <c r="J19" s="77">
        <v>75810</v>
      </c>
      <c r="K19" s="77">
        <v>0</v>
      </c>
      <c r="L19" s="77">
        <v>3032.4</v>
      </c>
      <c r="M19" s="78">
        <v>1E-4</v>
      </c>
      <c r="N19" s="78">
        <v>1.72E-2</v>
      </c>
      <c r="O19" s="78">
        <v>2.8999999999999998E-3</v>
      </c>
    </row>
    <row r="20" spans="2:15">
      <c r="B20" t="s">
        <v>795</v>
      </c>
      <c r="C20" t="s">
        <v>796</v>
      </c>
      <c r="D20" t="s">
        <v>100</v>
      </c>
      <c r="E20" t="s">
        <v>123</v>
      </c>
      <c r="F20" t="s">
        <v>797</v>
      </c>
      <c r="G20" t="s">
        <v>285</v>
      </c>
      <c r="H20" t="s">
        <v>102</v>
      </c>
      <c r="I20" s="77">
        <v>37270</v>
      </c>
      <c r="J20" s="77">
        <v>16360</v>
      </c>
      <c r="K20" s="77">
        <v>0</v>
      </c>
      <c r="L20" s="77">
        <v>6097.3720000000003</v>
      </c>
      <c r="M20" s="78">
        <v>4.0000000000000002E-4</v>
      </c>
      <c r="N20" s="78">
        <v>3.4599999999999999E-2</v>
      </c>
      <c r="O20" s="78">
        <v>5.8999999999999999E-3</v>
      </c>
    </row>
    <row r="21" spans="2:15">
      <c r="B21" t="s">
        <v>798</v>
      </c>
      <c r="C21" t="s">
        <v>799</v>
      </c>
      <c r="D21" t="s">
        <v>100</v>
      </c>
      <c r="E21" t="s">
        <v>123</v>
      </c>
      <c r="F21" t="s">
        <v>800</v>
      </c>
      <c r="G21" t="s">
        <v>285</v>
      </c>
      <c r="H21" t="s">
        <v>102</v>
      </c>
      <c r="I21" s="77">
        <v>270871</v>
      </c>
      <c r="J21" s="77">
        <v>2059</v>
      </c>
      <c r="K21" s="77">
        <v>0</v>
      </c>
      <c r="L21" s="77">
        <v>5577.2338900000004</v>
      </c>
      <c r="M21" s="78">
        <v>2.0000000000000001E-4</v>
      </c>
      <c r="N21" s="78">
        <v>3.1600000000000003E-2</v>
      </c>
      <c r="O21" s="78">
        <v>5.4000000000000003E-3</v>
      </c>
    </row>
    <row r="22" spans="2:15">
      <c r="B22" t="s">
        <v>801</v>
      </c>
      <c r="C22" t="s">
        <v>802</v>
      </c>
      <c r="D22" t="s">
        <v>100</v>
      </c>
      <c r="E22" t="s">
        <v>123</v>
      </c>
      <c r="F22" t="s">
        <v>359</v>
      </c>
      <c r="G22" t="s">
        <v>285</v>
      </c>
      <c r="H22" t="s">
        <v>102</v>
      </c>
      <c r="I22" s="77">
        <v>517921</v>
      </c>
      <c r="J22" s="77">
        <v>3151</v>
      </c>
      <c r="K22" s="77">
        <v>0</v>
      </c>
      <c r="L22" s="77">
        <v>16319.690710000001</v>
      </c>
      <c r="M22" s="78">
        <v>2.9999999999999997E-4</v>
      </c>
      <c r="N22" s="78">
        <v>9.2600000000000002E-2</v>
      </c>
      <c r="O22" s="78">
        <v>1.5800000000000002E-2</v>
      </c>
    </row>
    <row r="23" spans="2:15">
      <c r="B23" t="s">
        <v>803</v>
      </c>
      <c r="C23" t="s">
        <v>804</v>
      </c>
      <c r="D23" t="s">
        <v>100</v>
      </c>
      <c r="E23" t="s">
        <v>123</v>
      </c>
      <c r="F23" t="s">
        <v>805</v>
      </c>
      <c r="G23" t="s">
        <v>285</v>
      </c>
      <c r="H23" t="s">
        <v>102</v>
      </c>
      <c r="I23" s="77">
        <v>60920</v>
      </c>
      <c r="J23" s="77">
        <v>13810</v>
      </c>
      <c r="K23" s="77">
        <v>0</v>
      </c>
      <c r="L23" s="77">
        <v>8413.0519999999997</v>
      </c>
      <c r="M23" s="78">
        <v>2.0000000000000001E-4</v>
      </c>
      <c r="N23" s="78">
        <v>4.7699999999999999E-2</v>
      </c>
      <c r="O23" s="78">
        <v>8.2000000000000007E-3</v>
      </c>
    </row>
    <row r="24" spans="2:15">
      <c r="B24" t="s">
        <v>806</v>
      </c>
      <c r="C24" t="s">
        <v>807</v>
      </c>
      <c r="D24" t="s">
        <v>100</v>
      </c>
      <c r="E24" t="s">
        <v>123</v>
      </c>
      <c r="F24" t="s">
        <v>311</v>
      </c>
      <c r="G24" t="s">
        <v>285</v>
      </c>
      <c r="H24" t="s">
        <v>102</v>
      </c>
      <c r="I24" s="77">
        <v>338431</v>
      </c>
      <c r="J24" s="77">
        <v>3389</v>
      </c>
      <c r="K24" s="77">
        <v>0</v>
      </c>
      <c r="L24" s="77">
        <v>11469.426589999999</v>
      </c>
      <c r="M24" s="78">
        <v>2.9999999999999997E-4</v>
      </c>
      <c r="N24" s="78">
        <v>6.5100000000000005E-2</v>
      </c>
      <c r="O24" s="78">
        <v>1.11E-2</v>
      </c>
    </row>
    <row r="25" spans="2:15">
      <c r="B25" t="s">
        <v>808</v>
      </c>
      <c r="C25" t="s">
        <v>809</v>
      </c>
      <c r="D25" t="s">
        <v>100</v>
      </c>
      <c r="E25" t="s">
        <v>123</v>
      </c>
      <c r="F25" t="s">
        <v>810</v>
      </c>
      <c r="G25" t="s">
        <v>396</v>
      </c>
      <c r="H25" t="s">
        <v>102</v>
      </c>
      <c r="I25" s="77">
        <v>121075</v>
      </c>
      <c r="J25" s="77">
        <v>2107</v>
      </c>
      <c r="K25" s="77">
        <v>0</v>
      </c>
      <c r="L25" s="77">
        <v>2551.0502499999998</v>
      </c>
      <c r="M25" s="78">
        <v>1E-4</v>
      </c>
      <c r="N25" s="78">
        <v>1.4500000000000001E-2</v>
      </c>
      <c r="O25" s="78">
        <v>2.5000000000000001E-3</v>
      </c>
    </row>
    <row r="26" spans="2:15">
      <c r="B26" t="s">
        <v>811</v>
      </c>
      <c r="C26" t="s">
        <v>812</v>
      </c>
      <c r="D26" t="s">
        <v>100</v>
      </c>
      <c r="E26" t="s">
        <v>123</v>
      </c>
      <c r="F26" t="s">
        <v>813</v>
      </c>
      <c r="G26" t="s">
        <v>814</v>
      </c>
      <c r="H26" t="s">
        <v>102</v>
      </c>
      <c r="I26" s="77">
        <v>19235</v>
      </c>
      <c r="J26" s="77">
        <v>9321</v>
      </c>
      <c r="K26" s="77">
        <v>0</v>
      </c>
      <c r="L26" s="77">
        <v>1792.89435</v>
      </c>
      <c r="M26" s="78">
        <v>2.0000000000000001E-4</v>
      </c>
      <c r="N26" s="78">
        <v>1.0200000000000001E-2</v>
      </c>
      <c r="O26" s="78">
        <v>1.6999999999999999E-3</v>
      </c>
    </row>
    <row r="27" spans="2:15">
      <c r="B27" t="s">
        <v>815</v>
      </c>
      <c r="C27" t="s">
        <v>816</v>
      </c>
      <c r="D27" t="s">
        <v>100</v>
      </c>
      <c r="E27" t="s">
        <v>123</v>
      </c>
      <c r="F27" t="s">
        <v>817</v>
      </c>
      <c r="G27" t="s">
        <v>814</v>
      </c>
      <c r="H27" t="s">
        <v>102</v>
      </c>
      <c r="I27" s="77">
        <v>6250</v>
      </c>
      <c r="J27" s="77">
        <v>42120</v>
      </c>
      <c r="K27" s="77">
        <v>0</v>
      </c>
      <c r="L27" s="77">
        <v>2632.5</v>
      </c>
      <c r="M27" s="78">
        <v>2.0000000000000001E-4</v>
      </c>
      <c r="N27" s="78">
        <v>1.49E-2</v>
      </c>
      <c r="O27" s="78">
        <v>2.5999999999999999E-3</v>
      </c>
    </row>
    <row r="28" spans="2:15">
      <c r="B28" t="s">
        <v>818</v>
      </c>
      <c r="C28" t="s">
        <v>819</v>
      </c>
      <c r="D28" t="s">
        <v>100</v>
      </c>
      <c r="E28" t="s">
        <v>123</v>
      </c>
      <c r="F28" t="s">
        <v>335</v>
      </c>
      <c r="G28" t="s">
        <v>307</v>
      </c>
      <c r="H28" t="s">
        <v>102</v>
      </c>
      <c r="I28" s="77">
        <v>100300</v>
      </c>
      <c r="J28" s="77">
        <v>1845</v>
      </c>
      <c r="K28" s="77">
        <v>0</v>
      </c>
      <c r="L28" s="77">
        <v>1850.5350000000001</v>
      </c>
      <c r="M28" s="78">
        <v>2.0000000000000001E-4</v>
      </c>
      <c r="N28" s="78">
        <v>1.0500000000000001E-2</v>
      </c>
      <c r="O28" s="78">
        <v>1.8E-3</v>
      </c>
    </row>
    <row r="29" spans="2:15">
      <c r="B29" t="s">
        <v>820</v>
      </c>
      <c r="C29" t="s">
        <v>821</v>
      </c>
      <c r="D29" t="s">
        <v>100</v>
      </c>
      <c r="E29" t="s">
        <v>123</v>
      </c>
      <c r="F29" t="s">
        <v>343</v>
      </c>
      <c r="G29" t="s">
        <v>307</v>
      </c>
      <c r="H29" t="s">
        <v>102</v>
      </c>
      <c r="I29" s="77">
        <v>4000</v>
      </c>
      <c r="J29" s="77">
        <v>31500</v>
      </c>
      <c r="K29" s="77">
        <v>0</v>
      </c>
      <c r="L29" s="77">
        <v>1260</v>
      </c>
      <c r="M29" s="78">
        <v>2.0000000000000001E-4</v>
      </c>
      <c r="N29" s="78">
        <v>7.1000000000000004E-3</v>
      </c>
      <c r="O29" s="78">
        <v>1.1999999999999999E-3</v>
      </c>
    </row>
    <row r="30" spans="2:15">
      <c r="B30" t="s">
        <v>822</v>
      </c>
      <c r="C30" t="s">
        <v>823</v>
      </c>
      <c r="D30" t="s">
        <v>100</v>
      </c>
      <c r="E30" t="s">
        <v>123</v>
      </c>
      <c r="F30" t="s">
        <v>363</v>
      </c>
      <c r="G30" t="s">
        <v>307</v>
      </c>
      <c r="H30" t="s">
        <v>102</v>
      </c>
      <c r="I30" s="77">
        <v>156382</v>
      </c>
      <c r="J30" s="77">
        <v>916.2</v>
      </c>
      <c r="K30" s="77">
        <v>0</v>
      </c>
      <c r="L30" s="77">
        <v>1432.771884</v>
      </c>
      <c r="M30" s="78">
        <v>2.0000000000000001E-4</v>
      </c>
      <c r="N30" s="78">
        <v>8.0999999999999996E-3</v>
      </c>
      <c r="O30" s="78">
        <v>1.4E-3</v>
      </c>
    </row>
    <row r="31" spans="2:15">
      <c r="B31" t="s">
        <v>824</v>
      </c>
      <c r="C31" t="s">
        <v>825</v>
      </c>
      <c r="D31" t="s">
        <v>100</v>
      </c>
      <c r="E31" t="s">
        <v>123</v>
      </c>
      <c r="F31" t="s">
        <v>373</v>
      </c>
      <c r="G31" t="s">
        <v>307</v>
      </c>
      <c r="H31" t="s">
        <v>102</v>
      </c>
      <c r="I31" s="77">
        <v>12013</v>
      </c>
      <c r="J31" s="77">
        <v>23790</v>
      </c>
      <c r="K31" s="77">
        <v>15.17409</v>
      </c>
      <c r="L31" s="77">
        <v>2873.0667899999999</v>
      </c>
      <c r="M31" s="78">
        <v>2.9999999999999997E-4</v>
      </c>
      <c r="N31" s="78">
        <v>1.6299999999999999E-2</v>
      </c>
      <c r="O31" s="78">
        <v>2.8E-3</v>
      </c>
    </row>
    <row r="32" spans="2:15">
      <c r="B32" t="s">
        <v>826</v>
      </c>
      <c r="C32" t="s">
        <v>827</v>
      </c>
      <c r="D32" t="s">
        <v>100</v>
      </c>
      <c r="E32" t="s">
        <v>123</v>
      </c>
      <c r="F32" t="s">
        <v>323</v>
      </c>
      <c r="G32" t="s">
        <v>307</v>
      </c>
      <c r="H32" t="s">
        <v>102</v>
      </c>
      <c r="I32" s="77">
        <v>8250</v>
      </c>
      <c r="J32" s="77">
        <v>19540</v>
      </c>
      <c r="K32" s="77">
        <v>0</v>
      </c>
      <c r="L32" s="77">
        <v>1612.05</v>
      </c>
      <c r="M32" s="78">
        <v>1E-4</v>
      </c>
      <c r="N32" s="78">
        <v>9.1000000000000004E-3</v>
      </c>
      <c r="O32" s="78">
        <v>1.6000000000000001E-3</v>
      </c>
    </row>
    <row r="33" spans="2:15">
      <c r="B33" t="s">
        <v>828</v>
      </c>
      <c r="C33" t="s">
        <v>829</v>
      </c>
      <c r="D33" t="s">
        <v>100</v>
      </c>
      <c r="E33" t="s">
        <v>123</v>
      </c>
      <c r="F33" t="s">
        <v>400</v>
      </c>
      <c r="G33" t="s">
        <v>132</v>
      </c>
      <c r="H33" t="s">
        <v>102</v>
      </c>
      <c r="I33" s="77">
        <v>867511</v>
      </c>
      <c r="J33" s="77">
        <v>537</v>
      </c>
      <c r="K33" s="77">
        <v>0</v>
      </c>
      <c r="L33" s="77">
        <v>4658.5340699999997</v>
      </c>
      <c r="M33" s="78">
        <v>2.9999999999999997E-4</v>
      </c>
      <c r="N33" s="78">
        <v>2.64E-2</v>
      </c>
      <c r="O33" s="78">
        <v>4.4999999999999997E-3</v>
      </c>
    </row>
    <row r="34" spans="2:15">
      <c r="B34" s="79" t="s">
        <v>830</v>
      </c>
      <c r="E34" s="16"/>
      <c r="F34" s="16"/>
      <c r="G34" s="16"/>
      <c r="I34" s="81">
        <v>593760.46</v>
      </c>
      <c r="K34" s="81">
        <v>0</v>
      </c>
      <c r="L34" s="81">
        <v>23848.325685</v>
      </c>
      <c r="N34" s="80">
        <v>0.1353</v>
      </c>
      <c r="O34" s="80">
        <v>2.3099999999999999E-2</v>
      </c>
    </row>
    <row r="35" spans="2:15">
      <c r="B35" t="s">
        <v>831</v>
      </c>
      <c r="C35" t="s">
        <v>832</v>
      </c>
      <c r="D35" t="s">
        <v>100</v>
      </c>
      <c r="E35" t="s">
        <v>123</v>
      </c>
      <c r="F35" t="s">
        <v>578</v>
      </c>
      <c r="G35" t="s">
        <v>472</v>
      </c>
      <c r="H35" t="s">
        <v>102</v>
      </c>
      <c r="I35" s="77">
        <v>9615</v>
      </c>
      <c r="J35" s="77">
        <v>10550</v>
      </c>
      <c r="K35" s="77">
        <v>0</v>
      </c>
      <c r="L35" s="77">
        <v>1014.3825000000001</v>
      </c>
      <c r="M35" s="78">
        <v>8.0000000000000004E-4</v>
      </c>
      <c r="N35" s="78">
        <v>5.7999999999999996E-3</v>
      </c>
      <c r="O35" s="78">
        <v>1E-3</v>
      </c>
    </row>
    <row r="36" spans="2:15">
      <c r="B36" t="s">
        <v>833</v>
      </c>
      <c r="C36" t="s">
        <v>834</v>
      </c>
      <c r="D36" t="s">
        <v>100</v>
      </c>
      <c r="E36" t="s">
        <v>123</v>
      </c>
      <c r="F36" t="s">
        <v>835</v>
      </c>
      <c r="G36" t="s">
        <v>472</v>
      </c>
      <c r="H36" t="s">
        <v>102</v>
      </c>
      <c r="I36" s="77">
        <v>2601</v>
      </c>
      <c r="J36" s="77">
        <v>31450</v>
      </c>
      <c r="K36" s="77">
        <v>0</v>
      </c>
      <c r="L36" s="77">
        <v>818.0145</v>
      </c>
      <c r="M36" s="78">
        <v>2.0000000000000001E-4</v>
      </c>
      <c r="N36" s="78">
        <v>4.5999999999999999E-3</v>
      </c>
      <c r="O36" s="78">
        <v>8.0000000000000004E-4</v>
      </c>
    </row>
    <row r="37" spans="2:15">
      <c r="B37" t="s">
        <v>836</v>
      </c>
      <c r="C37" t="s">
        <v>837</v>
      </c>
      <c r="D37" t="s">
        <v>100</v>
      </c>
      <c r="E37" t="s">
        <v>123</v>
      </c>
      <c r="F37" t="s">
        <v>502</v>
      </c>
      <c r="G37" t="s">
        <v>494</v>
      </c>
      <c r="H37" t="s">
        <v>102</v>
      </c>
      <c r="I37" s="77">
        <v>24206</v>
      </c>
      <c r="J37" s="77">
        <v>8861</v>
      </c>
      <c r="K37" s="77">
        <v>0</v>
      </c>
      <c r="L37" s="77">
        <v>2144.8936600000002</v>
      </c>
      <c r="M37" s="78">
        <v>6.9999999999999999E-4</v>
      </c>
      <c r="N37" s="78">
        <v>1.2200000000000001E-2</v>
      </c>
      <c r="O37" s="78">
        <v>2.0999999999999999E-3</v>
      </c>
    </row>
    <row r="38" spans="2:15">
      <c r="B38" t="s">
        <v>838</v>
      </c>
      <c r="C38" t="s">
        <v>839</v>
      </c>
      <c r="D38" t="s">
        <v>100</v>
      </c>
      <c r="E38" t="s">
        <v>123</v>
      </c>
      <c r="F38" t="s">
        <v>425</v>
      </c>
      <c r="G38" t="s">
        <v>426</v>
      </c>
      <c r="H38" t="s">
        <v>102</v>
      </c>
      <c r="I38" s="77">
        <v>3700</v>
      </c>
      <c r="J38" s="77">
        <v>41100</v>
      </c>
      <c r="K38" s="77">
        <v>0</v>
      </c>
      <c r="L38" s="77">
        <v>1520.7</v>
      </c>
      <c r="M38" s="78">
        <v>1.2999999999999999E-3</v>
      </c>
      <c r="N38" s="78">
        <v>8.6E-3</v>
      </c>
      <c r="O38" s="78">
        <v>1.5E-3</v>
      </c>
    </row>
    <row r="39" spans="2:15">
      <c r="B39" t="s">
        <v>840</v>
      </c>
      <c r="C39" t="s">
        <v>841</v>
      </c>
      <c r="D39" t="s">
        <v>100</v>
      </c>
      <c r="E39" t="s">
        <v>123</v>
      </c>
      <c r="F39" t="s">
        <v>842</v>
      </c>
      <c r="G39" t="s">
        <v>522</v>
      </c>
      <c r="H39" t="s">
        <v>102</v>
      </c>
      <c r="I39" s="77">
        <v>24004</v>
      </c>
      <c r="J39" s="77">
        <v>8890</v>
      </c>
      <c r="K39" s="77">
        <v>0</v>
      </c>
      <c r="L39" s="77">
        <v>2133.9555999999998</v>
      </c>
      <c r="M39" s="78">
        <v>4.0000000000000002E-4</v>
      </c>
      <c r="N39" s="78">
        <v>1.21E-2</v>
      </c>
      <c r="O39" s="78">
        <v>2.0999999999999999E-3</v>
      </c>
    </row>
    <row r="40" spans="2:15">
      <c r="B40" t="s">
        <v>843</v>
      </c>
      <c r="C40" t="s">
        <v>844</v>
      </c>
      <c r="D40" t="s">
        <v>100</v>
      </c>
      <c r="E40" t="s">
        <v>123</v>
      </c>
      <c r="F40" t="s">
        <v>601</v>
      </c>
      <c r="G40" t="s">
        <v>458</v>
      </c>
      <c r="H40" t="s">
        <v>102</v>
      </c>
      <c r="I40" s="77">
        <v>100000.46</v>
      </c>
      <c r="J40" s="77">
        <v>1225</v>
      </c>
      <c r="K40" s="77">
        <v>0</v>
      </c>
      <c r="L40" s="77">
        <v>1225.005635</v>
      </c>
      <c r="M40" s="78">
        <v>1.6000000000000001E-3</v>
      </c>
      <c r="N40" s="78">
        <v>7.0000000000000001E-3</v>
      </c>
      <c r="O40" s="78">
        <v>1.1999999999999999E-3</v>
      </c>
    </row>
    <row r="41" spans="2:15">
      <c r="B41" t="s">
        <v>845</v>
      </c>
      <c r="C41" t="s">
        <v>846</v>
      </c>
      <c r="D41" t="s">
        <v>100</v>
      </c>
      <c r="E41" t="s">
        <v>123</v>
      </c>
      <c r="F41" t="s">
        <v>847</v>
      </c>
      <c r="G41" t="s">
        <v>848</v>
      </c>
      <c r="H41" t="s">
        <v>102</v>
      </c>
      <c r="I41" s="77">
        <v>30781</v>
      </c>
      <c r="J41" s="77">
        <v>3186</v>
      </c>
      <c r="K41" s="77">
        <v>0</v>
      </c>
      <c r="L41" s="77">
        <v>980.68266000000006</v>
      </c>
      <c r="M41" s="78">
        <v>1.1000000000000001E-3</v>
      </c>
      <c r="N41" s="78">
        <v>5.5999999999999999E-3</v>
      </c>
      <c r="O41" s="78">
        <v>1E-3</v>
      </c>
    </row>
    <row r="42" spans="2:15">
      <c r="B42" t="s">
        <v>849</v>
      </c>
      <c r="C42" t="s">
        <v>850</v>
      </c>
      <c r="D42" t="s">
        <v>100</v>
      </c>
      <c r="E42" t="s">
        <v>123</v>
      </c>
      <c r="F42" t="s">
        <v>851</v>
      </c>
      <c r="G42" t="s">
        <v>848</v>
      </c>
      <c r="H42" t="s">
        <v>102</v>
      </c>
      <c r="I42" s="77">
        <v>3910</v>
      </c>
      <c r="J42" s="77">
        <v>11980</v>
      </c>
      <c r="K42" s="77">
        <v>0</v>
      </c>
      <c r="L42" s="77">
        <v>468.41800000000001</v>
      </c>
      <c r="M42" s="78">
        <v>2.9999999999999997E-4</v>
      </c>
      <c r="N42" s="78">
        <v>2.7000000000000001E-3</v>
      </c>
      <c r="O42" s="78">
        <v>5.0000000000000001E-4</v>
      </c>
    </row>
    <row r="43" spans="2:15">
      <c r="B43" t="s">
        <v>852</v>
      </c>
      <c r="C43" t="s">
        <v>853</v>
      </c>
      <c r="D43" t="s">
        <v>100</v>
      </c>
      <c r="E43" t="s">
        <v>123</v>
      </c>
      <c r="F43" t="s">
        <v>854</v>
      </c>
      <c r="G43" t="s">
        <v>848</v>
      </c>
      <c r="H43" t="s">
        <v>102</v>
      </c>
      <c r="I43" s="77">
        <v>27959</v>
      </c>
      <c r="J43" s="77">
        <v>1631</v>
      </c>
      <c r="K43" s="77">
        <v>0</v>
      </c>
      <c r="L43" s="77">
        <v>456.01128999999997</v>
      </c>
      <c r="M43" s="78">
        <v>2.9999999999999997E-4</v>
      </c>
      <c r="N43" s="78">
        <v>2.5999999999999999E-3</v>
      </c>
      <c r="O43" s="78">
        <v>4.0000000000000002E-4</v>
      </c>
    </row>
    <row r="44" spans="2:15">
      <c r="B44" t="s">
        <v>855</v>
      </c>
      <c r="C44" t="s">
        <v>856</v>
      </c>
      <c r="D44" t="s">
        <v>100</v>
      </c>
      <c r="E44" t="s">
        <v>123</v>
      </c>
      <c r="F44" t="s">
        <v>857</v>
      </c>
      <c r="G44" t="s">
        <v>848</v>
      </c>
      <c r="H44" t="s">
        <v>102</v>
      </c>
      <c r="I44" s="77">
        <v>6242</v>
      </c>
      <c r="J44" s="77">
        <v>26950</v>
      </c>
      <c r="K44" s="77">
        <v>0</v>
      </c>
      <c r="L44" s="77">
        <v>1682.2190000000001</v>
      </c>
      <c r="M44" s="78">
        <v>6.9999999999999999E-4</v>
      </c>
      <c r="N44" s="78">
        <v>9.4999999999999998E-3</v>
      </c>
      <c r="O44" s="78">
        <v>1.6000000000000001E-3</v>
      </c>
    </row>
    <row r="45" spans="2:15">
      <c r="B45" t="s">
        <v>858</v>
      </c>
      <c r="C45" t="s">
        <v>859</v>
      </c>
      <c r="D45" t="s">
        <v>100</v>
      </c>
      <c r="E45" t="s">
        <v>123</v>
      </c>
      <c r="F45" t="s">
        <v>860</v>
      </c>
      <c r="G45" t="s">
        <v>435</v>
      </c>
      <c r="H45" t="s">
        <v>102</v>
      </c>
      <c r="I45" s="77">
        <v>26602</v>
      </c>
      <c r="J45" s="77">
        <v>3661</v>
      </c>
      <c r="K45" s="77">
        <v>0</v>
      </c>
      <c r="L45" s="77">
        <v>973.89922000000001</v>
      </c>
      <c r="M45" s="78">
        <v>5.0000000000000001E-4</v>
      </c>
      <c r="N45" s="78">
        <v>5.4999999999999997E-3</v>
      </c>
      <c r="O45" s="78">
        <v>8.9999999999999998E-4</v>
      </c>
    </row>
    <row r="46" spans="2:15">
      <c r="B46" t="s">
        <v>861</v>
      </c>
      <c r="C46" t="s">
        <v>862</v>
      </c>
      <c r="D46" t="s">
        <v>100</v>
      </c>
      <c r="E46" t="s">
        <v>123</v>
      </c>
      <c r="F46" t="s">
        <v>388</v>
      </c>
      <c r="G46" t="s">
        <v>307</v>
      </c>
      <c r="H46" t="s">
        <v>102</v>
      </c>
      <c r="I46" s="77">
        <v>164733</v>
      </c>
      <c r="J46" s="77">
        <v>1555</v>
      </c>
      <c r="K46" s="77">
        <v>0</v>
      </c>
      <c r="L46" s="77">
        <v>2561.5981499999998</v>
      </c>
      <c r="M46" s="78">
        <v>8.0000000000000004E-4</v>
      </c>
      <c r="N46" s="78">
        <v>1.4500000000000001E-2</v>
      </c>
      <c r="O46" s="78">
        <v>2.5000000000000001E-3</v>
      </c>
    </row>
    <row r="47" spans="2:15">
      <c r="B47" t="s">
        <v>863</v>
      </c>
      <c r="C47" t="s">
        <v>864</v>
      </c>
      <c r="D47" t="s">
        <v>100</v>
      </c>
      <c r="E47" t="s">
        <v>123</v>
      </c>
      <c r="F47" t="s">
        <v>452</v>
      </c>
      <c r="G47" t="s">
        <v>307</v>
      </c>
      <c r="H47" t="s">
        <v>102</v>
      </c>
      <c r="I47" s="77">
        <v>3531</v>
      </c>
      <c r="J47" s="77">
        <v>16800</v>
      </c>
      <c r="K47" s="77">
        <v>0</v>
      </c>
      <c r="L47" s="77">
        <v>593.20799999999997</v>
      </c>
      <c r="M47" s="78">
        <v>5.0000000000000001E-4</v>
      </c>
      <c r="N47" s="78">
        <v>3.3999999999999998E-3</v>
      </c>
      <c r="O47" s="78">
        <v>5.9999999999999995E-4</v>
      </c>
    </row>
    <row r="48" spans="2:15">
      <c r="B48" t="s">
        <v>865</v>
      </c>
      <c r="C48" t="s">
        <v>866</v>
      </c>
      <c r="D48" t="s">
        <v>100</v>
      </c>
      <c r="E48" t="s">
        <v>123</v>
      </c>
      <c r="F48" t="s">
        <v>408</v>
      </c>
      <c r="G48" t="s">
        <v>307</v>
      </c>
      <c r="H48" t="s">
        <v>102</v>
      </c>
      <c r="I48" s="77">
        <v>38000</v>
      </c>
      <c r="J48" s="77">
        <v>790</v>
      </c>
      <c r="K48" s="77">
        <v>0</v>
      </c>
      <c r="L48" s="77">
        <v>300.2</v>
      </c>
      <c r="M48" s="78">
        <v>2.0000000000000001E-4</v>
      </c>
      <c r="N48" s="78">
        <v>1.6999999999999999E-3</v>
      </c>
      <c r="O48" s="78">
        <v>2.9999999999999997E-4</v>
      </c>
    </row>
    <row r="49" spans="2:15">
      <c r="B49" t="s">
        <v>867</v>
      </c>
      <c r="C49" t="s">
        <v>868</v>
      </c>
      <c r="D49" t="s">
        <v>100</v>
      </c>
      <c r="E49" t="s">
        <v>123</v>
      </c>
      <c r="F49" t="s">
        <v>869</v>
      </c>
      <c r="G49" t="s">
        <v>870</v>
      </c>
      <c r="H49" t="s">
        <v>102</v>
      </c>
      <c r="I49" s="77">
        <v>8453</v>
      </c>
      <c r="J49" s="77">
        <v>15550</v>
      </c>
      <c r="K49" s="77">
        <v>0</v>
      </c>
      <c r="L49" s="77">
        <v>1314.4414999999999</v>
      </c>
      <c r="M49" s="78">
        <v>5.9999999999999995E-4</v>
      </c>
      <c r="N49" s="78">
        <v>7.4999999999999997E-3</v>
      </c>
      <c r="O49" s="78">
        <v>1.2999999999999999E-3</v>
      </c>
    </row>
    <row r="50" spans="2:15">
      <c r="B50" t="s">
        <v>871</v>
      </c>
      <c r="C50" t="s">
        <v>872</v>
      </c>
      <c r="D50" t="s">
        <v>100</v>
      </c>
      <c r="E50" t="s">
        <v>123</v>
      </c>
      <c r="F50" t="s">
        <v>873</v>
      </c>
      <c r="G50" t="s">
        <v>870</v>
      </c>
      <c r="H50" t="s">
        <v>102</v>
      </c>
      <c r="I50" s="77">
        <v>3300</v>
      </c>
      <c r="J50" s="77">
        <v>26410</v>
      </c>
      <c r="K50" s="77">
        <v>0</v>
      </c>
      <c r="L50" s="77">
        <v>871.53</v>
      </c>
      <c r="M50" s="78">
        <v>2.0000000000000001E-4</v>
      </c>
      <c r="N50" s="78">
        <v>4.8999999999999998E-3</v>
      </c>
      <c r="O50" s="78">
        <v>8.0000000000000004E-4</v>
      </c>
    </row>
    <row r="51" spans="2:15">
      <c r="B51" t="s">
        <v>874</v>
      </c>
      <c r="C51" t="s">
        <v>875</v>
      </c>
      <c r="D51" t="s">
        <v>100</v>
      </c>
      <c r="E51" t="s">
        <v>123</v>
      </c>
      <c r="F51" t="s">
        <v>876</v>
      </c>
      <c r="G51" t="s">
        <v>870</v>
      </c>
      <c r="H51" t="s">
        <v>102</v>
      </c>
      <c r="I51" s="77">
        <v>11699</v>
      </c>
      <c r="J51" s="77">
        <v>7500</v>
      </c>
      <c r="K51" s="77">
        <v>0</v>
      </c>
      <c r="L51" s="77">
        <v>877.42499999999995</v>
      </c>
      <c r="M51" s="78">
        <v>2.0000000000000001E-4</v>
      </c>
      <c r="N51" s="78">
        <v>5.0000000000000001E-3</v>
      </c>
      <c r="O51" s="78">
        <v>8.9999999999999998E-4</v>
      </c>
    </row>
    <row r="52" spans="2:15">
      <c r="B52" t="s">
        <v>877</v>
      </c>
      <c r="C52" t="s">
        <v>878</v>
      </c>
      <c r="D52" t="s">
        <v>100</v>
      </c>
      <c r="E52" t="s">
        <v>123</v>
      </c>
      <c r="F52" t="s">
        <v>879</v>
      </c>
      <c r="G52" t="s">
        <v>880</v>
      </c>
      <c r="H52" t="s">
        <v>102</v>
      </c>
      <c r="I52" s="77">
        <v>27297</v>
      </c>
      <c r="J52" s="77">
        <v>4801</v>
      </c>
      <c r="K52" s="77">
        <v>0</v>
      </c>
      <c r="L52" s="77">
        <v>1310.5289700000001</v>
      </c>
      <c r="M52" s="78">
        <v>4.0000000000000002E-4</v>
      </c>
      <c r="N52" s="78">
        <v>7.4000000000000003E-3</v>
      </c>
      <c r="O52" s="78">
        <v>1.2999999999999999E-3</v>
      </c>
    </row>
    <row r="53" spans="2:15">
      <c r="B53" t="s">
        <v>881</v>
      </c>
      <c r="C53" t="s">
        <v>882</v>
      </c>
      <c r="D53" t="s">
        <v>100</v>
      </c>
      <c r="E53" t="s">
        <v>123</v>
      </c>
      <c r="F53" t="s">
        <v>883</v>
      </c>
      <c r="G53" t="s">
        <v>880</v>
      </c>
      <c r="H53" t="s">
        <v>102</v>
      </c>
      <c r="I53" s="77">
        <v>5227</v>
      </c>
      <c r="J53" s="77">
        <v>28100</v>
      </c>
      <c r="K53" s="77">
        <v>0</v>
      </c>
      <c r="L53" s="77">
        <v>1468.787</v>
      </c>
      <c r="M53" s="78">
        <v>2.9999999999999997E-4</v>
      </c>
      <c r="N53" s="78">
        <v>8.3000000000000001E-3</v>
      </c>
      <c r="O53" s="78">
        <v>1.4E-3</v>
      </c>
    </row>
    <row r="54" spans="2:15">
      <c r="B54" t="s">
        <v>884</v>
      </c>
      <c r="C54" t="s">
        <v>885</v>
      </c>
      <c r="D54" t="s">
        <v>100</v>
      </c>
      <c r="E54" t="s">
        <v>123</v>
      </c>
      <c r="F54" t="s">
        <v>886</v>
      </c>
      <c r="G54" t="s">
        <v>674</v>
      </c>
      <c r="H54" t="s">
        <v>102</v>
      </c>
      <c r="I54" s="77">
        <v>71900</v>
      </c>
      <c r="J54" s="77">
        <v>1575</v>
      </c>
      <c r="K54" s="77">
        <v>0</v>
      </c>
      <c r="L54" s="77">
        <v>1132.425</v>
      </c>
      <c r="M54" s="78">
        <v>4.0000000000000002E-4</v>
      </c>
      <c r="N54" s="78">
        <v>6.4000000000000003E-3</v>
      </c>
      <c r="O54" s="78">
        <v>1.1000000000000001E-3</v>
      </c>
    </row>
    <row r="55" spans="2:15">
      <c r="B55" s="79" t="s">
        <v>887</v>
      </c>
      <c r="E55" s="16"/>
      <c r="F55" s="16"/>
      <c r="G55" s="16"/>
      <c r="I55" s="81">
        <v>2662020.66</v>
      </c>
      <c r="K55" s="81">
        <v>0</v>
      </c>
      <c r="L55" s="81">
        <v>23543.762264649999</v>
      </c>
      <c r="N55" s="80">
        <v>0.1336</v>
      </c>
      <c r="O55" s="80">
        <v>2.2800000000000001E-2</v>
      </c>
    </row>
    <row r="56" spans="2:15">
      <c r="B56" t="s">
        <v>888</v>
      </c>
      <c r="C56" t="s">
        <v>889</v>
      </c>
      <c r="D56" t="s">
        <v>100</v>
      </c>
      <c r="E56" t="s">
        <v>123</v>
      </c>
      <c r="F56" t="s">
        <v>890</v>
      </c>
      <c r="G56" t="s">
        <v>891</v>
      </c>
      <c r="H56" t="s">
        <v>102</v>
      </c>
      <c r="I56" s="77">
        <v>19303</v>
      </c>
      <c r="J56" s="77">
        <v>5999</v>
      </c>
      <c r="K56" s="77">
        <v>0</v>
      </c>
      <c r="L56" s="77">
        <v>1157.9869699999999</v>
      </c>
      <c r="M56" s="78">
        <v>8.0000000000000004E-4</v>
      </c>
      <c r="N56" s="78">
        <v>6.6E-3</v>
      </c>
      <c r="O56" s="78">
        <v>1.1000000000000001E-3</v>
      </c>
    </row>
    <row r="57" spans="2:15">
      <c r="B57" t="s">
        <v>892</v>
      </c>
      <c r="C57" t="s">
        <v>893</v>
      </c>
      <c r="D57" t="s">
        <v>100</v>
      </c>
      <c r="E57" t="s">
        <v>123</v>
      </c>
      <c r="F57" t="s">
        <v>894</v>
      </c>
      <c r="G57" t="s">
        <v>891</v>
      </c>
      <c r="H57" t="s">
        <v>102</v>
      </c>
      <c r="I57" s="77">
        <v>90000</v>
      </c>
      <c r="J57" s="77">
        <v>35.5</v>
      </c>
      <c r="K57" s="77">
        <v>0</v>
      </c>
      <c r="L57" s="77">
        <v>31.95</v>
      </c>
      <c r="M57" s="78">
        <v>1.1000000000000001E-3</v>
      </c>
      <c r="N57" s="78">
        <v>2.0000000000000001E-4</v>
      </c>
      <c r="O57" s="78">
        <v>0</v>
      </c>
    </row>
    <row r="58" spans="2:15">
      <c r="B58" t="s">
        <v>895</v>
      </c>
      <c r="C58" t="s">
        <v>896</v>
      </c>
      <c r="D58" t="s">
        <v>100</v>
      </c>
      <c r="E58" t="s">
        <v>123</v>
      </c>
      <c r="F58" t="s">
        <v>897</v>
      </c>
      <c r="G58" t="s">
        <v>891</v>
      </c>
      <c r="H58" t="s">
        <v>102</v>
      </c>
      <c r="I58" s="77">
        <v>1682</v>
      </c>
      <c r="J58" s="77">
        <v>2151</v>
      </c>
      <c r="K58" s="77">
        <v>0</v>
      </c>
      <c r="L58" s="77">
        <v>36.179819999999999</v>
      </c>
      <c r="M58" s="78">
        <v>2.9999999999999997E-4</v>
      </c>
      <c r="N58" s="78">
        <v>2.0000000000000001E-4</v>
      </c>
      <c r="O58" s="78">
        <v>0</v>
      </c>
    </row>
    <row r="59" spans="2:15">
      <c r="B59" t="s">
        <v>898</v>
      </c>
      <c r="C59" t="s">
        <v>899</v>
      </c>
      <c r="D59" t="s">
        <v>100</v>
      </c>
      <c r="E59" t="s">
        <v>123</v>
      </c>
      <c r="F59" t="s">
        <v>900</v>
      </c>
      <c r="G59" t="s">
        <v>891</v>
      </c>
      <c r="H59" t="s">
        <v>102</v>
      </c>
      <c r="I59" s="77">
        <v>204061</v>
      </c>
      <c r="J59" s="77">
        <v>2340</v>
      </c>
      <c r="K59" s="77">
        <v>0</v>
      </c>
      <c r="L59" s="77">
        <v>4775.0273999999999</v>
      </c>
      <c r="M59" s="78">
        <v>2.5999999999999999E-3</v>
      </c>
      <c r="N59" s="78">
        <v>2.7099999999999999E-2</v>
      </c>
      <c r="O59" s="78">
        <v>4.5999999999999999E-3</v>
      </c>
    </row>
    <row r="60" spans="2:15">
      <c r="B60" t="s">
        <v>901</v>
      </c>
      <c r="C60" t="s">
        <v>902</v>
      </c>
      <c r="D60" t="s">
        <v>100</v>
      </c>
      <c r="E60" t="s">
        <v>123</v>
      </c>
      <c r="F60" t="s">
        <v>903</v>
      </c>
      <c r="G60" t="s">
        <v>494</v>
      </c>
      <c r="H60" t="s">
        <v>102</v>
      </c>
      <c r="I60" s="77">
        <v>32915</v>
      </c>
      <c r="J60" s="77">
        <v>3770</v>
      </c>
      <c r="K60" s="77">
        <v>0</v>
      </c>
      <c r="L60" s="77">
        <v>1240.8955000000001</v>
      </c>
      <c r="M60" s="78">
        <v>2.3999999999999998E-3</v>
      </c>
      <c r="N60" s="78">
        <v>7.0000000000000001E-3</v>
      </c>
      <c r="O60" s="78">
        <v>1.1999999999999999E-3</v>
      </c>
    </row>
    <row r="61" spans="2:15">
      <c r="B61" t="s">
        <v>904</v>
      </c>
      <c r="C61" t="s">
        <v>905</v>
      </c>
      <c r="D61" t="s">
        <v>100</v>
      </c>
      <c r="E61" t="s">
        <v>123</v>
      </c>
      <c r="F61" t="s">
        <v>584</v>
      </c>
      <c r="G61" t="s">
        <v>426</v>
      </c>
      <c r="H61" t="s">
        <v>102</v>
      </c>
      <c r="I61" s="77">
        <v>24591.33</v>
      </c>
      <c r="J61" s="77">
        <v>490.5</v>
      </c>
      <c r="K61" s="77">
        <v>0</v>
      </c>
      <c r="L61" s="77">
        <v>120.62047364999999</v>
      </c>
      <c r="M61" s="78">
        <v>8.0000000000000004E-4</v>
      </c>
      <c r="N61" s="78">
        <v>6.9999999999999999E-4</v>
      </c>
      <c r="O61" s="78">
        <v>1E-4</v>
      </c>
    </row>
    <row r="62" spans="2:15">
      <c r="B62" t="s">
        <v>906</v>
      </c>
      <c r="C62" t="s">
        <v>907</v>
      </c>
      <c r="D62" t="s">
        <v>100</v>
      </c>
      <c r="E62" t="s">
        <v>123</v>
      </c>
      <c r="F62" t="s">
        <v>588</v>
      </c>
      <c r="G62" t="s">
        <v>426</v>
      </c>
      <c r="H62" t="s">
        <v>102</v>
      </c>
      <c r="I62" s="77">
        <v>19666</v>
      </c>
      <c r="J62" s="77">
        <v>949.3</v>
      </c>
      <c r="K62" s="77">
        <v>0</v>
      </c>
      <c r="L62" s="77">
        <v>186.68933799999999</v>
      </c>
      <c r="M62" s="78">
        <v>2.9999999999999997E-4</v>
      </c>
      <c r="N62" s="78">
        <v>1.1000000000000001E-3</v>
      </c>
      <c r="O62" s="78">
        <v>2.0000000000000001E-4</v>
      </c>
    </row>
    <row r="63" spans="2:15">
      <c r="B63" t="s">
        <v>908</v>
      </c>
      <c r="C63" t="s">
        <v>909</v>
      </c>
      <c r="D63" t="s">
        <v>100</v>
      </c>
      <c r="E63" t="s">
        <v>123</v>
      </c>
      <c r="F63" t="s">
        <v>910</v>
      </c>
      <c r="G63" t="s">
        <v>458</v>
      </c>
      <c r="H63" t="s">
        <v>102</v>
      </c>
      <c r="I63" s="77">
        <v>59619</v>
      </c>
      <c r="J63" s="77">
        <v>640.1</v>
      </c>
      <c r="K63" s="77">
        <v>0</v>
      </c>
      <c r="L63" s="77">
        <v>381.621219</v>
      </c>
      <c r="M63" s="78">
        <v>1.4E-3</v>
      </c>
      <c r="N63" s="78">
        <v>2.2000000000000001E-3</v>
      </c>
      <c r="O63" s="78">
        <v>4.0000000000000002E-4</v>
      </c>
    </row>
    <row r="64" spans="2:15">
      <c r="B64" t="s">
        <v>911</v>
      </c>
      <c r="C64" t="s">
        <v>912</v>
      </c>
      <c r="D64" t="s">
        <v>100</v>
      </c>
      <c r="E64" t="s">
        <v>123</v>
      </c>
      <c r="F64" t="s">
        <v>678</v>
      </c>
      <c r="G64" t="s">
        <v>458</v>
      </c>
      <c r="H64" t="s">
        <v>102</v>
      </c>
      <c r="I64" s="77">
        <v>29806</v>
      </c>
      <c r="J64" s="77">
        <v>2958</v>
      </c>
      <c r="K64" s="77">
        <v>0</v>
      </c>
      <c r="L64" s="77">
        <v>881.66147999999998</v>
      </c>
      <c r="M64" s="78">
        <v>1.9E-3</v>
      </c>
      <c r="N64" s="78">
        <v>5.0000000000000001E-3</v>
      </c>
      <c r="O64" s="78">
        <v>8.9999999999999998E-4</v>
      </c>
    </row>
    <row r="65" spans="2:15">
      <c r="B65" t="s">
        <v>913</v>
      </c>
      <c r="C65" t="s">
        <v>914</v>
      </c>
      <c r="D65" t="s">
        <v>100</v>
      </c>
      <c r="E65" t="s">
        <v>123</v>
      </c>
      <c r="F65" t="s">
        <v>915</v>
      </c>
      <c r="G65" t="s">
        <v>916</v>
      </c>
      <c r="H65" t="s">
        <v>102</v>
      </c>
      <c r="I65" s="77">
        <v>13366</v>
      </c>
      <c r="J65" s="77">
        <v>6895</v>
      </c>
      <c r="K65" s="77">
        <v>0</v>
      </c>
      <c r="L65" s="77">
        <v>921.58569999999997</v>
      </c>
      <c r="M65" s="78">
        <v>2.0000000000000001E-4</v>
      </c>
      <c r="N65" s="78">
        <v>5.1999999999999998E-3</v>
      </c>
      <c r="O65" s="78">
        <v>8.9999999999999998E-4</v>
      </c>
    </row>
    <row r="66" spans="2:15">
      <c r="B66" t="s">
        <v>917</v>
      </c>
      <c r="C66" t="s">
        <v>918</v>
      </c>
      <c r="D66" t="s">
        <v>100</v>
      </c>
      <c r="E66" t="s">
        <v>123</v>
      </c>
      <c r="F66" t="s">
        <v>919</v>
      </c>
      <c r="G66" t="s">
        <v>848</v>
      </c>
      <c r="H66" t="s">
        <v>102</v>
      </c>
      <c r="I66" s="77">
        <v>522468</v>
      </c>
      <c r="J66" s="77">
        <v>192.8</v>
      </c>
      <c r="K66" s="77">
        <v>0</v>
      </c>
      <c r="L66" s="77">
        <v>1007.318304</v>
      </c>
      <c r="M66" s="78">
        <v>3.5000000000000001E-3</v>
      </c>
      <c r="N66" s="78">
        <v>5.7000000000000002E-3</v>
      </c>
      <c r="O66" s="78">
        <v>1E-3</v>
      </c>
    </row>
    <row r="67" spans="2:15">
      <c r="B67" t="s">
        <v>920</v>
      </c>
      <c r="C67" t="s">
        <v>921</v>
      </c>
      <c r="D67" t="s">
        <v>100</v>
      </c>
      <c r="E67" t="s">
        <v>123</v>
      </c>
      <c r="F67" t="s">
        <v>922</v>
      </c>
      <c r="G67" t="s">
        <v>923</v>
      </c>
      <c r="H67" t="s">
        <v>102</v>
      </c>
      <c r="I67" s="77">
        <v>15041</v>
      </c>
      <c r="J67" s="77">
        <v>9300</v>
      </c>
      <c r="K67" s="77">
        <v>0</v>
      </c>
      <c r="L67" s="77">
        <v>1398.8130000000001</v>
      </c>
      <c r="M67" s="78">
        <v>1.6999999999999999E-3</v>
      </c>
      <c r="N67" s="78">
        <v>7.9000000000000008E-3</v>
      </c>
      <c r="O67" s="78">
        <v>1.4E-3</v>
      </c>
    </row>
    <row r="68" spans="2:15">
      <c r="B68" t="s">
        <v>924</v>
      </c>
      <c r="C68" t="s">
        <v>925</v>
      </c>
      <c r="D68" t="s">
        <v>100</v>
      </c>
      <c r="E68" t="s">
        <v>123</v>
      </c>
      <c r="F68" t="s">
        <v>926</v>
      </c>
      <c r="G68" t="s">
        <v>923</v>
      </c>
      <c r="H68" t="s">
        <v>102</v>
      </c>
      <c r="I68" s="77">
        <v>72950</v>
      </c>
      <c r="J68" s="77">
        <v>1148</v>
      </c>
      <c r="K68" s="77">
        <v>0</v>
      </c>
      <c r="L68" s="77">
        <v>837.46600000000001</v>
      </c>
      <c r="M68" s="78">
        <v>2E-3</v>
      </c>
      <c r="N68" s="78">
        <v>4.7999999999999996E-3</v>
      </c>
      <c r="O68" s="78">
        <v>8.0000000000000004E-4</v>
      </c>
    </row>
    <row r="69" spans="2:15">
      <c r="B69" t="s">
        <v>927</v>
      </c>
      <c r="C69" t="s">
        <v>928</v>
      </c>
      <c r="D69" t="s">
        <v>100</v>
      </c>
      <c r="E69" t="s">
        <v>123</v>
      </c>
      <c r="F69" t="s">
        <v>929</v>
      </c>
      <c r="G69" t="s">
        <v>307</v>
      </c>
      <c r="H69" t="s">
        <v>102</v>
      </c>
      <c r="I69" s="77">
        <v>107888</v>
      </c>
      <c r="J69" s="77">
        <v>939.4</v>
      </c>
      <c r="K69" s="77">
        <v>0</v>
      </c>
      <c r="L69" s="77">
        <v>1013.499872</v>
      </c>
      <c r="M69" s="78">
        <v>1.5E-3</v>
      </c>
      <c r="N69" s="78">
        <v>5.7999999999999996E-3</v>
      </c>
      <c r="O69" s="78">
        <v>1E-3</v>
      </c>
    </row>
    <row r="70" spans="2:15">
      <c r="B70" t="s">
        <v>930</v>
      </c>
      <c r="C70" t="s">
        <v>931</v>
      </c>
      <c r="D70" t="s">
        <v>100</v>
      </c>
      <c r="E70" t="s">
        <v>123</v>
      </c>
      <c r="F70" t="s">
        <v>350</v>
      </c>
      <c r="G70" t="s">
        <v>307</v>
      </c>
      <c r="H70" t="s">
        <v>102</v>
      </c>
      <c r="I70" s="77">
        <v>44998</v>
      </c>
      <c r="J70" s="77">
        <v>2420</v>
      </c>
      <c r="K70" s="77">
        <v>0</v>
      </c>
      <c r="L70" s="77">
        <v>1088.9516000000001</v>
      </c>
      <c r="M70" s="78">
        <v>2.0000000000000001E-4</v>
      </c>
      <c r="N70" s="78">
        <v>6.1999999999999998E-3</v>
      </c>
      <c r="O70" s="78">
        <v>1.1000000000000001E-3</v>
      </c>
    </row>
    <row r="71" spans="2:15">
      <c r="B71" t="s">
        <v>932</v>
      </c>
      <c r="C71" t="s">
        <v>933</v>
      </c>
      <c r="D71" t="s">
        <v>100</v>
      </c>
      <c r="E71" t="s">
        <v>123</v>
      </c>
      <c r="F71" t="s">
        <v>484</v>
      </c>
      <c r="G71" t="s">
        <v>307</v>
      </c>
      <c r="H71" t="s">
        <v>102</v>
      </c>
      <c r="I71" s="77">
        <v>300000</v>
      </c>
      <c r="J71" s="77">
        <v>294.10000000000002</v>
      </c>
      <c r="K71" s="77">
        <v>0</v>
      </c>
      <c r="L71" s="77">
        <v>882.3</v>
      </c>
      <c r="M71" s="78">
        <v>2.0999999999999999E-3</v>
      </c>
      <c r="N71" s="78">
        <v>5.0000000000000001E-3</v>
      </c>
      <c r="O71" s="78">
        <v>8.9999999999999998E-4</v>
      </c>
    </row>
    <row r="72" spans="2:15">
      <c r="B72" t="s">
        <v>934</v>
      </c>
      <c r="C72" t="s">
        <v>935</v>
      </c>
      <c r="D72" t="s">
        <v>100</v>
      </c>
      <c r="E72" t="s">
        <v>123</v>
      </c>
      <c r="F72" t="s">
        <v>936</v>
      </c>
      <c r="G72" t="s">
        <v>937</v>
      </c>
      <c r="H72" t="s">
        <v>102</v>
      </c>
      <c r="I72" s="77">
        <v>124232</v>
      </c>
      <c r="J72" s="77">
        <v>669.3</v>
      </c>
      <c r="K72" s="77">
        <v>0</v>
      </c>
      <c r="L72" s="77">
        <v>831.48477600000001</v>
      </c>
      <c r="M72" s="78">
        <v>1.2999999999999999E-3</v>
      </c>
      <c r="N72" s="78">
        <v>4.7000000000000002E-3</v>
      </c>
      <c r="O72" s="78">
        <v>8.0000000000000004E-4</v>
      </c>
    </row>
    <row r="73" spans="2:15">
      <c r="B73" t="s">
        <v>938</v>
      </c>
      <c r="C73" t="s">
        <v>939</v>
      </c>
      <c r="D73" t="s">
        <v>100</v>
      </c>
      <c r="E73" t="s">
        <v>123</v>
      </c>
      <c r="F73" t="s">
        <v>940</v>
      </c>
      <c r="G73" t="s">
        <v>125</v>
      </c>
      <c r="H73" t="s">
        <v>102</v>
      </c>
      <c r="I73" s="77">
        <v>216978</v>
      </c>
      <c r="J73" s="77">
        <v>90.4</v>
      </c>
      <c r="K73" s="77">
        <v>0</v>
      </c>
      <c r="L73" s="77">
        <v>196.148112</v>
      </c>
      <c r="M73" s="78">
        <v>3.2000000000000002E-3</v>
      </c>
      <c r="N73" s="78">
        <v>1.1000000000000001E-3</v>
      </c>
      <c r="O73" s="78">
        <v>2.0000000000000001E-4</v>
      </c>
    </row>
    <row r="74" spans="2:15">
      <c r="B74" t="s">
        <v>941</v>
      </c>
      <c r="C74" t="s">
        <v>942</v>
      </c>
      <c r="D74" t="s">
        <v>100</v>
      </c>
      <c r="E74" t="s">
        <v>123</v>
      </c>
      <c r="F74" t="s">
        <v>943</v>
      </c>
      <c r="G74" t="s">
        <v>870</v>
      </c>
      <c r="H74" t="s">
        <v>102</v>
      </c>
      <c r="I74" s="77">
        <v>196000</v>
      </c>
      <c r="J74" s="77">
        <v>626.20000000000005</v>
      </c>
      <c r="K74" s="77">
        <v>0</v>
      </c>
      <c r="L74" s="77">
        <v>1227.3520000000001</v>
      </c>
      <c r="M74" s="78">
        <v>1.8E-3</v>
      </c>
      <c r="N74" s="78">
        <v>7.0000000000000001E-3</v>
      </c>
      <c r="O74" s="78">
        <v>1.1999999999999999E-3</v>
      </c>
    </row>
    <row r="75" spans="2:15">
      <c r="B75" t="s">
        <v>944</v>
      </c>
      <c r="C75" t="s">
        <v>945</v>
      </c>
      <c r="D75" t="s">
        <v>100</v>
      </c>
      <c r="E75" t="s">
        <v>123</v>
      </c>
      <c r="F75" t="s">
        <v>946</v>
      </c>
      <c r="G75" t="s">
        <v>870</v>
      </c>
      <c r="H75" t="s">
        <v>102</v>
      </c>
      <c r="I75" s="77">
        <v>52966</v>
      </c>
      <c r="J75" s="77">
        <v>310.8</v>
      </c>
      <c r="K75" s="77">
        <v>0</v>
      </c>
      <c r="L75" s="77">
        <v>164.61832799999999</v>
      </c>
      <c r="M75" s="78">
        <v>1.9E-3</v>
      </c>
      <c r="N75" s="78">
        <v>8.9999999999999998E-4</v>
      </c>
      <c r="O75" s="78">
        <v>2.0000000000000001E-4</v>
      </c>
    </row>
    <row r="76" spans="2:15">
      <c r="B76" t="s">
        <v>947</v>
      </c>
      <c r="C76" t="s">
        <v>948</v>
      </c>
      <c r="D76" t="s">
        <v>100</v>
      </c>
      <c r="E76" t="s">
        <v>123</v>
      </c>
      <c r="F76" t="s">
        <v>949</v>
      </c>
      <c r="G76" t="s">
        <v>412</v>
      </c>
      <c r="H76" t="s">
        <v>102</v>
      </c>
      <c r="I76" s="77">
        <v>73144</v>
      </c>
      <c r="J76" s="77">
        <v>2113</v>
      </c>
      <c r="K76" s="77">
        <v>0</v>
      </c>
      <c r="L76" s="77">
        <v>1545.5327199999999</v>
      </c>
      <c r="M76" s="78">
        <v>4.3E-3</v>
      </c>
      <c r="N76" s="78">
        <v>8.8000000000000005E-3</v>
      </c>
      <c r="O76" s="78">
        <v>1.5E-3</v>
      </c>
    </row>
    <row r="77" spans="2:15">
      <c r="B77" t="s">
        <v>950</v>
      </c>
      <c r="C77" t="s">
        <v>951</v>
      </c>
      <c r="D77" t="s">
        <v>100</v>
      </c>
      <c r="E77" t="s">
        <v>123</v>
      </c>
      <c r="F77" t="s">
        <v>952</v>
      </c>
      <c r="G77" t="s">
        <v>412</v>
      </c>
      <c r="H77" t="s">
        <v>102</v>
      </c>
      <c r="I77" s="77">
        <v>58798</v>
      </c>
      <c r="J77" s="77">
        <v>1309</v>
      </c>
      <c r="K77" s="77">
        <v>0</v>
      </c>
      <c r="L77" s="77">
        <v>769.66582000000005</v>
      </c>
      <c r="M77" s="78">
        <v>2.5999999999999999E-3</v>
      </c>
      <c r="N77" s="78">
        <v>4.4000000000000003E-3</v>
      </c>
      <c r="O77" s="78">
        <v>6.9999999999999999E-4</v>
      </c>
    </row>
    <row r="78" spans="2:15">
      <c r="B78" t="s">
        <v>953</v>
      </c>
      <c r="C78" t="s">
        <v>954</v>
      </c>
      <c r="D78" t="s">
        <v>100</v>
      </c>
      <c r="E78" t="s">
        <v>123</v>
      </c>
      <c r="F78" t="s">
        <v>955</v>
      </c>
      <c r="G78" t="s">
        <v>412</v>
      </c>
      <c r="H78" t="s">
        <v>102</v>
      </c>
      <c r="I78" s="77">
        <v>159698</v>
      </c>
      <c r="J78" s="77">
        <v>561.5</v>
      </c>
      <c r="K78" s="77">
        <v>0</v>
      </c>
      <c r="L78" s="77">
        <v>896.70426999999995</v>
      </c>
      <c r="M78" s="78">
        <v>1.54E-2</v>
      </c>
      <c r="N78" s="78">
        <v>5.1000000000000004E-3</v>
      </c>
      <c r="O78" s="78">
        <v>8.9999999999999998E-4</v>
      </c>
    </row>
    <row r="79" spans="2:15">
      <c r="B79" t="s">
        <v>956</v>
      </c>
      <c r="C79" t="s">
        <v>957</v>
      </c>
      <c r="D79" t="s">
        <v>100</v>
      </c>
      <c r="E79" t="s">
        <v>123</v>
      </c>
      <c r="F79" t="s">
        <v>958</v>
      </c>
      <c r="G79" t="s">
        <v>674</v>
      </c>
      <c r="H79" t="s">
        <v>102</v>
      </c>
      <c r="I79" s="77">
        <v>20014</v>
      </c>
      <c r="J79" s="77">
        <v>5494</v>
      </c>
      <c r="K79" s="77">
        <v>0</v>
      </c>
      <c r="L79" s="77">
        <v>1099.56916</v>
      </c>
      <c r="M79" s="78">
        <v>1.2999999999999999E-3</v>
      </c>
      <c r="N79" s="78">
        <v>6.1999999999999998E-3</v>
      </c>
      <c r="O79" s="78">
        <v>1.1000000000000001E-3</v>
      </c>
    </row>
    <row r="80" spans="2:15">
      <c r="B80" t="s">
        <v>959</v>
      </c>
      <c r="C80" t="s">
        <v>960</v>
      </c>
      <c r="D80" t="s">
        <v>100</v>
      </c>
      <c r="E80" t="s">
        <v>123</v>
      </c>
      <c r="F80" t="s">
        <v>961</v>
      </c>
      <c r="G80" t="s">
        <v>129</v>
      </c>
      <c r="H80" t="s">
        <v>102</v>
      </c>
      <c r="I80" s="77">
        <v>2083.33</v>
      </c>
      <c r="J80" s="77">
        <v>0</v>
      </c>
      <c r="K80" s="77">
        <v>0</v>
      </c>
      <c r="L80" s="77">
        <v>0</v>
      </c>
      <c r="M80" s="78">
        <v>0</v>
      </c>
      <c r="N80" s="78">
        <v>0</v>
      </c>
      <c r="O80" s="78">
        <v>0</v>
      </c>
    </row>
    <row r="81" spans="2:15">
      <c r="B81" t="s">
        <v>962</v>
      </c>
      <c r="C81" t="s">
        <v>963</v>
      </c>
      <c r="D81" t="s">
        <v>100</v>
      </c>
      <c r="E81" t="s">
        <v>123</v>
      </c>
      <c r="F81" t="s">
        <v>964</v>
      </c>
      <c r="G81" t="s">
        <v>129</v>
      </c>
      <c r="H81" t="s">
        <v>102</v>
      </c>
      <c r="I81" s="77">
        <v>195612</v>
      </c>
      <c r="J81" s="77">
        <v>381.1</v>
      </c>
      <c r="K81" s="77">
        <v>0</v>
      </c>
      <c r="L81" s="77">
        <v>745.47733200000005</v>
      </c>
      <c r="M81" s="78">
        <v>1.3899999999999999E-2</v>
      </c>
      <c r="N81" s="78">
        <v>4.1999999999999997E-3</v>
      </c>
      <c r="O81" s="78">
        <v>6.9999999999999999E-4</v>
      </c>
    </row>
    <row r="82" spans="2:15">
      <c r="B82" t="s">
        <v>965</v>
      </c>
      <c r="C82" t="s">
        <v>966</v>
      </c>
      <c r="D82" t="s">
        <v>100</v>
      </c>
      <c r="E82" t="s">
        <v>123</v>
      </c>
      <c r="F82" t="s">
        <v>967</v>
      </c>
      <c r="G82" t="s">
        <v>129</v>
      </c>
      <c r="H82" t="s">
        <v>102</v>
      </c>
      <c r="I82" s="77">
        <v>4141</v>
      </c>
      <c r="J82" s="77">
        <v>2527</v>
      </c>
      <c r="K82" s="77">
        <v>0</v>
      </c>
      <c r="L82" s="77">
        <v>104.64306999999999</v>
      </c>
      <c r="M82" s="78">
        <v>1.2999999999999999E-3</v>
      </c>
      <c r="N82" s="78">
        <v>5.9999999999999995E-4</v>
      </c>
      <c r="O82" s="78">
        <v>1E-4</v>
      </c>
    </row>
    <row r="83" spans="2:15">
      <c r="B83" s="79" t="s">
        <v>968</v>
      </c>
      <c r="E83" s="16"/>
      <c r="F83" s="16"/>
      <c r="G83" s="16"/>
      <c r="I83" s="81">
        <v>0</v>
      </c>
      <c r="K83" s="81">
        <v>0</v>
      </c>
      <c r="L83" s="81">
        <v>0</v>
      </c>
      <c r="N83" s="80">
        <v>0</v>
      </c>
      <c r="O83" s="80">
        <v>0</v>
      </c>
    </row>
    <row r="84" spans="2:15">
      <c r="B84" t="s">
        <v>221</v>
      </c>
      <c r="C84" t="s">
        <v>221</v>
      </c>
      <c r="E84" s="16"/>
      <c r="F84" s="16"/>
      <c r="G84" t="s">
        <v>221</v>
      </c>
      <c r="H84" t="s">
        <v>221</v>
      </c>
      <c r="I84" s="77">
        <v>0</v>
      </c>
      <c r="J84" s="77">
        <v>0</v>
      </c>
      <c r="L84" s="77">
        <v>0</v>
      </c>
      <c r="M84" s="78">
        <v>0</v>
      </c>
      <c r="N84" s="78">
        <v>0</v>
      </c>
      <c r="O84" s="78">
        <v>0</v>
      </c>
    </row>
    <row r="85" spans="2:15">
      <c r="B85" s="79" t="s">
        <v>226</v>
      </c>
      <c r="E85" s="16"/>
      <c r="F85" s="16"/>
      <c r="G85" s="16"/>
      <c r="I85" s="81">
        <v>313652</v>
      </c>
      <c r="K85" s="81">
        <v>22.58539</v>
      </c>
      <c r="L85" s="81">
        <v>44160.412085069998</v>
      </c>
      <c r="N85" s="80">
        <v>0.25059999999999999</v>
      </c>
      <c r="O85" s="80">
        <v>4.2799999999999998E-2</v>
      </c>
    </row>
    <row r="86" spans="2:15">
      <c r="B86" s="79" t="s">
        <v>280</v>
      </c>
      <c r="E86" s="16"/>
      <c r="F86" s="16"/>
      <c r="G86" s="16"/>
      <c r="I86" s="81">
        <v>135555</v>
      </c>
      <c r="K86" s="81">
        <v>4.6574</v>
      </c>
      <c r="L86" s="81">
        <v>12618.18739904</v>
      </c>
      <c r="N86" s="80">
        <v>7.1599999999999997E-2</v>
      </c>
      <c r="O86" s="80">
        <v>1.2200000000000001E-2</v>
      </c>
    </row>
    <row r="87" spans="2:15">
      <c r="B87" t="s">
        <v>969</v>
      </c>
      <c r="C87" t="s">
        <v>970</v>
      </c>
      <c r="D87" t="s">
        <v>123</v>
      </c>
      <c r="E87" t="s">
        <v>318</v>
      </c>
      <c r="F87" t="s">
        <v>971</v>
      </c>
      <c r="G87" t="s">
        <v>972</v>
      </c>
      <c r="H87" t="s">
        <v>200</v>
      </c>
      <c r="I87" s="77">
        <v>102947</v>
      </c>
      <c r="J87" s="77">
        <v>1040</v>
      </c>
      <c r="K87" s="77">
        <v>0</v>
      </c>
      <c r="L87" s="77">
        <v>4496.7249599999996</v>
      </c>
      <c r="M87" s="78">
        <v>6.3E-3</v>
      </c>
      <c r="N87" s="78">
        <v>2.5499999999999998E-2</v>
      </c>
      <c r="O87" s="78">
        <v>4.4000000000000003E-3</v>
      </c>
    </row>
    <row r="88" spans="2:15">
      <c r="B88" t="s">
        <v>973</v>
      </c>
      <c r="C88" t="s">
        <v>974</v>
      </c>
      <c r="D88" t="s">
        <v>975</v>
      </c>
      <c r="E88" t="s">
        <v>318</v>
      </c>
      <c r="F88" t="s">
        <v>976</v>
      </c>
      <c r="G88" t="s">
        <v>977</v>
      </c>
      <c r="H88" t="s">
        <v>106</v>
      </c>
      <c r="I88" s="77">
        <v>3772</v>
      </c>
      <c r="J88" s="77">
        <v>17000</v>
      </c>
      <c r="K88" s="77">
        <v>0</v>
      </c>
      <c r="L88" s="77">
        <v>2452.10176</v>
      </c>
      <c r="M88" s="78">
        <v>1E-4</v>
      </c>
      <c r="N88" s="78">
        <v>1.3899999999999999E-2</v>
      </c>
      <c r="O88" s="78">
        <v>2.3999999999999998E-3</v>
      </c>
    </row>
    <row r="89" spans="2:15">
      <c r="B89" t="s">
        <v>978</v>
      </c>
      <c r="C89" t="s">
        <v>979</v>
      </c>
      <c r="D89" t="s">
        <v>975</v>
      </c>
      <c r="E89" t="s">
        <v>318</v>
      </c>
      <c r="F89" t="s">
        <v>980</v>
      </c>
      <c r="G89" t="s">
        <v>981</v>
      </c>
      <c r="H89" t="s">
        <v>106</v>
      </c>
      <c r="I89" s="77">
        <v>10812</v>
      </c>
      <c r="J89" s="77">
        <v>2990</v>
      </c>
      <c r="K89" s="77">
        <v>4.6574</v>
      </c>
      <c r="L89" s="77">
        <v>1240.8755312000001</v>
      </c>
      <c r="M89" s="78">
        <v>5.0000000000000001E-4</v>
      </c>
      <c r="N89" s="78">
        <v>7.0000000000000001E-3</v>
      </c>
      <c r="O89" s="78">
        <v>1.1999999999999999E-3</v>
      </c>
    </row>
    <row r="90" spans="2:15">
      <c r="B90" t="s">
        <v>982</v>
      </c>
      <c r="C90" t="s">
        <v>983</v>
      </c>
      <c r="D90" t="s">
        <v>984</v>
      </c>
      <c r="E90" t="s">
        <v>318</v>
      </c>
      <c r="F90" t="s">
        <v>985</v>
      </c>
      <c r="G90" t="s">
        <v>981</v>
      </c>
      <c r="H90" t="s">
        <v>106</v>
      </c>
      <c r="I90" s="77">
        <v>13337</v>
      </c>
      <c r="J90" s="77">
        <v>6226</v>
      </c>
      <c r="K90" s="77">
        <v>0</v>
      </c>
      <c r="L90" s="77">
        <v>3175.3028348799999</v>
      </c>
      <c r="M90" s="78">
        <v>2.9999999999999997E-4</v>
      </c>
      <c r="N90" s="78">
        <v>1.7999999999999999E-2</v>
      </c>
      <c r="O90" s="78">
        <v>3.0999999999999999E-3</v>
      </c>
    </row>
    <row r="91" spans="2:15">
      <c r="B91" t="s">
        <v>986</v>
      </c>
      <c r="C91" t="s">
        <v>987</v>
      </c>
      <c r="D91" t="s">
        <v>975</v>
      </c>
      <c r="E91" t="s">
        <v>318</v>
      </c>
      <c r="F91" t="s">
        <v>988</v>
      </c>
      <c r="G91" t="s">
        <v>989</v>
      </c>
      <c r="H91" t="s">
        <v>106</v>
      </c>
      <c r="I91" s="77">
        <v>4687</v>
      </c>
      <c r="J91" s="77">
        <v>6992</v>
      </c>
      <c r="K91" s="77">
        <v>0</v>
      </c>
      <c r="L91" s="77">
        <v>1253.18231296</v>
      </c>
      <c r="M91" s="78">
        <v>1E-4</v>
      </c>
      <c r="N91" s="78">
        <v>7.1000000000000004E-3</v>
      </c>
      <c r="O91" s="78">
        <v>1.1999999999999999E-3</v>
      </c>
    </row>
    <row r="92" spans="2:15">
      <c r="B92" s="79" t="s">
        <v>281</v>
      </c>
      <c r="E92" s="16"/>
      <c r="F92" s="16"/>
      <c r="G92" s="16"/>
      <c r="I92" s="81">
        <v>178097</v>
      </c>
      <c r="K92" s="81">
        <v>17.927990000000001</v>
      </c>
      <c r="L92" s="81">
        <v>31542.22468603</v>
      </c>
      <c r="N92" s="80">
        <v>0.17899999999999999</v>
      </c>
      <c r="O92" s="80">
        <v>3.0599999999999999E-2</v>
      </c>
    </row>
    <row r="93" spans="2:15">
      <c r="B93" t="s">
        <v>990</v>
      </c>
      <c r="C93" t="s">
        <v>991</v>
      </c>
      <c r="D93" t="s">
        <v>975</v>
      </c>
      <c r="E93" t="s">
        <v>318</v>
      </c>
      <c r="F93" t="s">
        <v>723</v>
      </c>
      <c r="G93" t="s">
        <v>718</v>
      </c>
      <c r="H93" t="s">
        <v>106</v>
      </c>
      <c r="I93" s="77">
        <v>12158</v>
      </c>
      <c r="J93" s="77">
        <v>2738</v>
      </c>
      <c r="K93" s="77">
        <v>0</v>
      </c>
      <c r="L93" s="77">
        <v>1272.9562169599999</v>
      </c>
      <c r="M93" s="78">
        <v>0</v>
      </c>
      <c r="N93" s="78">
        <v>7.1999999999999998E-3</v>
      </c>
      <c r="O93" s="78">
        <v>1.1999999999999999E-3</v>
      </c>
    </row>
    <row r="94" spans="2:15">
      <c r="B94" t="s">
        <v>992</v>
      </c>
      <c r="C94" t="s">
        <v>993</v>
      </c>
      <c r="D94" t="s">
        <v>975</v>
      </c>
      <c r="E94" t="s">
        <v>318</v>
      </c>
      <c r="F94" t="s">
        <v>717</v>
      </c>
      <c r="G94" t="s">
        <v>718</v>
      </c>
      <c r="H94" t="s">
        <v>106</v>
      </c>
      <c r="I94" s="77">
        <v>2588</v>
      </c>
      <c r="J94" s="77">
        <v>14502</v>
      </c>
      <c r="K94" s="77">
        <v>0</v>
      </c>
      <c r="L94" s="77">
        <v>1435.19217024</v>
      </c>
      <c r="M94" s="78">
        <v>0</v>
      </c>
      <c r="N94" s="78">
        <v>8.0999999999999996E-3</v>
      </c>
      <c r="O94" s="78">
        <v>1.4E-3</v>
      </c>
    </row>
    <row r="95" spans="2:15">
      <c r="B95" t="s">
        <v>994</v>
      </c>
      <c r="C95" t="s">
        <v>995</v>
      </c>
      <c r="D95" t="s">
        <v>123</v>
      </c>
      <c r="E95" t="s">
        <v>318</v>
      </c>
      <c r="F95" t="s">
        <v>996</v>
      </c>
      <c r="G95" t="s">
        <v>706</v>
      </c>
      <c r="H95" t="s">
        <v>110</v>
      </c>
      <c r="I95" s="77">
        <v>18575</v>
      </c>
      <c r="J95" s="77">
        <v>2762</v>
      </c>
      <c r="K95" s="77">
        <v>0</v>
      </c>
      <c r="L95" s="77">
        <v>2079.4085036500001</v>
      </c>
      <c r="M95" s="78">
        <v>1E-4</v>
      </c>
      <c r="N95" s="78">
        <v>1.18E-2</v>
      </c>
      <c r="O95" s="78">
        <v>2E-3</v>
      </c>
    </row>
    <row r="96" spans="2:15">
      <c r="B96" t="s">
        <v>997</v>
      </c>
      <c r="C96" t="s">
        <v>998</v>
      </c>
      <c r="D96" t="s">
        <v>123</v>
      </c>
      <c r="E96" t="s">
        <v>318</v>
      </c>
      <c r="F96" t="s">
        <v>999</v>
      </c>
      <c r="G96" t="s">
        <v>706</v>
      </c>
      <c r="H96" t="s">
        <v>110</v>
      </c>
      <c r="I96" s="77">
        <v>14000</v>
      </c>
      <c r="J96" s="77">
        <v>3506</v>
      </c>
      <c r="K96" s="77">
        <v>0</v>
      </c>
      <c r="L96" s="77">
        <v>1989.4236040000001</v>
      </c>
      <c r="M96" s="78">
        <v>0</v>
      </c>
      <c r="N96" s="78">
        <v>1.1299999999999999E-2</v>
      </c>
      <c r="O96" s="78">
        <v>1.9E-3</v>
      </c>
    </row>
    <row r="97" spans="2:15">
      <c r="B97" t="s">
        <v>1000</v>
      </c>
      <c r="C97" t="s">
        <v>998</v>
      </c>
      <c r="D97" t="s">
        <v>123</v>
      </c>
      <c r="E97" t="s">
        <v>318</v>
      </c>
      <c r="F97" t="s">
        <v>999</v>
      </c>
      <c r="G97" t="s">
        <v>706</v>
      </c>
      <c r="H97" t="s">
        <v>110</v>
      </c>
      <c r="I97" s="77">
        <v>16000</v>
      </c>
      <c r="J97" s="77">
        <v>3515</v>
      </c>
      <c r="K97" s="77">
        <v>0</v>
      </c>
      <c r="L97" s="77">
        <v>2279.46344</v>
      </c>
      <c r="M97" s="78">
        <v>0</v>
      </c>
      <c r="N97" s="78">
        <v>1.29E-2</v>
      </c>
      <c r="O97" s="78">
        <v>2.2000000000000001E-3</v>
      </c>
    </row>
    <row r="98" spans="2:15">
      <c r="B98" t="s">
        <v>1001</v>
      </c>
      <c r="C98" t="s">
        <v>1002</v>
      </c>
      <c r="D98" t="s">
        <v>984</v>
      </c>
      <c r="E98" t="s">
        <v>318</v>
      </c>
      <c r="F98" t="s">
        <v>1003</v>
      </c>
      <c r="G98" t="s">
        <v>1004</v>
      </c>
      <c r="H98" t="s">
        <v>106</v>
      </c>
      <c r="I98" s="77">
        <v>3897</v>
      </c>
      <c r="J98" s="77">
        <v>6940</v>
      </c>
      <c r="K98" s="77">
        <v>4.7562699999999998</v>
      </c>
      <c r="L98" s="77">
        <v>1038.9639532000001</v>
      </c>
      <c r="M98" s="78">
        <v>0</v>
      </c>
      <c r="N98" s="78">
        <v>5.8999999999999999E-3</v>
      </c>
      <c r="O98" s="78">
        <v>1E-3</v>
      </c>
    </row>
    <row r="99" spans="2:15">
      <c r="B99" t="s">
        <v>1005</v>
      </c>
      <c r="C99" t="s">
        <v>1006</v>
      </c>
      <c r="D99" t="s">
        <v>975</v>
      </c>
      <c r="E99" t="s">
        <v>318</v>
      </c>
      <c r="F99" t="s">
        <v>1007</v>
      </c>
      <c r="G99" t="s">
        <v>1008</v>
      </c>
      <c r="H99" t="s">
        <v>106</v>
      </c>
      <c r="I99" s="77">
        <v>2700</v>
      </c>
      <c r="J99" s="77">
        <v>13650</v>
      </c>
      <c r="K99" s="77">
        <v>0</v>
      </c>
      <c r="L99" s="77">
        <v>1409.3352</v>
      </c>
      <c r="M99" s="78">
        <v>0</v>
      </c>
      <c r="N99" s="78">
        <v>8.0000000000000002E-3</v>
      </c>
      <c r="O99" s="78">
        <v>1.4E-3</v>
      </c>
    </row>
    <row r="100" spans="2:15">
      <c r="B100" t="s">
        <v>1009</v>
      </c>
      <c r="C100" t="s">
        <v>1010</v>
      </c>
      <c r="D100" t="s">
        <v>975</v>
      </c>
      <c r="E100" t="s">
        <v>318</v>
      </c>
      <c r="F100" t="s">
        <v>1011</v>
      </c>
      <c r="G100" t="s">
        <v>1012</v>
      </c>
      <c r="H100" t="s">
        <v>106</v>
      </c>
      <c r="I100" s="77">
        <v>13112</v>
      </c>
      <c r="J100" s="77">
        <v>13185</v>
      </c>
      <c r="K100" s="77">
        <v>0</v>
      </c>
      <c r="L100" s="77">
        <v>6610.9969727999996</v>
      </c>
      <c r="M100" s="78">
        <v>0</v>
      </c>
      <c r="N100" s="78">
        <v>3.7499999999999999E-2</v>
      </c>
      <c r="O100" s="78">
        <v>6.4000000000000003E-3</v>
      </c>
    </row>
    <row r="101" spans="2:15">
      <c r="B101" t="s">
        <v>1013</v>
      </c>
      <c r="C101" t="s">
        <v>1014</v>
      </c>
      <c r="D101" t="s">
        <v>975</v>
      </c>
      <c r="E101" t="s">
        <v>318</v>
      </c>
      <c r="F101" t="s">
        <v>1015</v>
      </c>
      <c r="G101" t="s">
        <v>694</v>
      </c>
      <c r="H101" t="s">
        <v>106</v>
      </c>
      <c r="I101" s="77">
        <v>10000</v>
      </c>
      <c r="J101" s="77">
        <v>3317</v>
      </c>
      <c r="K101" s="77">
        <v>0</v>
      </c>
      <c r="L101" s="77">
        <v>1268.4208000000001</v>
      </c>
      <c r="M101" s="78">
        <v>0</v>
      </c>
      <c r="N101" s="78">
        <v>7.1999999999999998E-3</v>
      </c>
      <c r="O101" s="78">
        <v>1.1999999999999999E-3</v>
      </c>
    </row>
    <row r="102" spans="2:15">
      <c r="B102" t="s">
        <v>1016</v>
      </c>
      <c r="C102" t="s">
        <v>1017</v>
      </c>
      <c r="D102" t="s">
        <v>1018</v>
      </c>
      <c r="E102" t="s">
        <v>318</v>
      </c>
      <c r="F102" t="s">
        <v>1019</v>
      </c>
      <c r="G102" t="s">
        <v>747</v>
      </c>
      <c r="H102" t="s">
        <v>113</v>
      </c>
      <c r="I102" s="77">
        <v>32521</v>
      </c>
      <c r="J102" s="77">
        <v>1060</v>
      </c>
      <c r="K102" s="77">
        <v>0</v>
      </c>
      <c r="L102" s="77">
        <v>1612.5778505400001</v>
      </c>
      <c r="M102" s="78">
        <v>8.0000000000000004E-4</v>
      </c>
      <c r="N102" s="78">
        <v>9.1000000000000004E-3</v>
      </c>
      <c r="O102" s="78">
        <v>1.6000000000000001E-3</v>
      </c>
    </row>
    <row r="103" spans="2:15">
      <c r="B103" t="s">
        <v>1020</v>
      </c>
      <c r="C103" t="s">
        <v>1021</v>
      </c>
      <c r="D103" t="s">
        <v>123</v>
      </c>
      <c r="E103" t="s">
        <v>318</v>
      </c>
      <c r="F103" t="s">
        <v>1022</v>
      </c>
      <c r="G103" t="s">
        <v>1023</v>
      </c>
      <c r="H103" t="s">
        <v>110</v>
      </c>
      <c r="I103" s="77">
        <v>4000</v>
      </c>
      <c r="J103" s="77">
        <v>15775</v>
      </c>
      <c r="K103" s="77">
        <v>0</v>
      </c>
      <c r="L103" s="77">
        <v>2557.5061000000001</v>
      </c>
      <c r="M103" s="78">
        <v>1E-4</v>
      </c>
      <c r="N103" s="78">
        <v>1.4500000000000001E-2</v>
      </c>
      <c r="O103" s="78">
        <v>2.5000000000000001E-3</v>
      </c>
    </row>
    <row r="104" spans="2:15">
      <c r="B104" t="s">
        <v>1024</v>
      </c>
      <c r="C104" t="s">
        <v>1025</v>
      </c>
      <c r="D104" t="s">
        <v>975</v>
      </c>
      <c r="E104" t="s">
        <v>318</v>
      </c>
      <c r="F104" t="s">
        <v>1026</v>
      </c>
      <c r="G104" t="s">
        <v>1023</v>
      </c>
      <c r="H104" t="s">
        <v>106</v>
      </c>
      <c r="I104" s="77">
        <v>11700</v>
      </c>
      <c r="J104" s="77">
        <v>8690</v>
      </c>
      <c r="K104" s="77">
        <v>13.171720000000001</v>
      </c>
      <c r="L104" s="77">
        <v>3901.1472399999998</v>
      </c>
      <c r="M104" s="78">
        <v>0</v>
      </c>
      <c r="N104" s="78">
        <v>2.2100000000000002E-2</v>
      </c>
      <c r="O104" s="78">
        <v>3.8E-3</v>
      </c>
    </row>
    <row r="105" spans="2:15">
      <c r="B105" t="s">
        <v>1027</v>
      </c>
      <c r="C105" t="s">
        <v>1028</v>
      </c>
      <c r="D105" t="s">
        <v>975</v>
      </c>
      <c r="E105" t="s">
        <v>318</v>
      </c>
      <c r="F105" t="s">
        <v>1029</v>
      </c>
      <c r="G105" t="s">
        <v>977</v>
      </c>
      <c r="H105" t="s">
        <v>106</v>
      </c>
      <c r="I105" s="77">
        <v>1430</v>
      </c>
      <c r="J105" s="77">
        <v>31575</v>
      </c>
      <c r="K105" s="77">
        <v>0</v>
      </c>
      <c r="L105" s="77">
        <v>1726.62204</v>
      </c>
      <c r="M105" s="78">
        <v>0</v>
      </c>
      <c r="N105" s="78">
        <v>9.7999999999999997E-3</v>
      </c>
      <c r="O105" s="78">
        <v>1.6999999999999999E-3</v>
      </c>
    </row>
    <row r="106" spans="2:15">
      <c r="B106" t="s">
        <v>1030</v>
      </c>
      <c r="C106" t="s">
        <v>1031</v>
      </c>
      <c r="D106" t="s">
        <v>975</v>
      </c>
      <c r="E106" t="s">
        <v>318</v>
      </c>
      <c r="F106" t="s">
        <v>1032</v>
      </c>
      <c r="G106" t="s">
        <v>981</v>
      </c>
      <c r="H106" t="s">
        <v>106</v>
      </c>
      <c r="I106" s="77">
        <v>2416</v>
      </c>
      <c r="J106" s="77">
        <v>17121</v>
      </c>
      <c r="K106" s="77">
        <v>0</v>
      </c>
      <c r="L106" s="77">
        <v>1581.7722086399999</v>
      </c>
      <c r="M106" s="78">
        <v>0</v>
      </c>
      <c r="N106" s="78">
        <v>8.9999999999999993E-3</v>
      </c>
      <c r="O106" s="78">
        <v>1.5E-3</v>
      </c>
    </row>
    <row r="107" spans="2:15">
      <c r="B107" t="s">
        <v>1033</v>
      </c>
      <c r="C107" t="s">
        <v>1034</v>
      </c>
      <c r="D107" t="s">
        <v>123</v>
      </c>
      <c r="E107" t="s">
        <v>318</v>
      </c>
      <c r="F107" t="s">
        <v>1035</v>
      </c>
      <c r="G107" t="s">
        <v>989</v>
      </c>
      <c r="H107" t="s">
        <v>110</v>
      </c>
      <c r="I107" s="77">
        <v>33000</v>
      </c>
      <c r="J107" s="77">
        <v>582</v>
      </c>
      <c r="K107" s="77">
        <v>0</v>
      </c>
      <c r="L107" s="77">
        <v>778.43838600000004</v>
      </c>
      <c r="M107" s="78">
        <v>0</v>
      </c>
      <c r="N107" s="78">
        <v>4.4000000000000003E-3</v>
      </c>
      <c r="O107" s="78">
        <v>8.0000000000000004E-4</v>
      </c>
    </row>
    <row r="108" spans="2:15">
      <c r="B108" t="s">
        <v>228</v>
      </c>
      <c r="E108" s="16"/>
      <c r="F108" s="16"/>
      <c r="G108" s="16"/>
    </row>
    <row r="109" spans="2:15">
      <c r="B109" t="s">
        <v>274</v>
      </c>
      <c r="E109" s="16"/>
      <c r="F109" s="16"/>
      <c r="G109" s="16"/>
    </row>
    <row r="110" spans="2:15">
      <c r="B110" t="s">
        <v>275</v>
      </c>
      <c r="E110" s="16"/>
      <c r="F110" s="16"/>
      <c r="G110" s="16"/>
    </row>
    <row r="111" spans="2:15">
      <c r="B111" t="s">
        <v>276</v>
      </c>
      <c r="E111" s="16"/>
      <c r="F111" s="16"/>
      <c r="G111" s="16"/>
    </row>
    <row r="112" spans="2:15">
      <c r="B112" t="s">
        <v>277</v>
      </c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16100</v>
      </c>
      <c r="I11" s="7"/>
      <c r="J11" s="75">
        <v>69.006010000000003</v>
      </c>
      <c r="K11" s="75">
        <v>24246.131290000001</v>
      </c>
      <c r="L11" s="7"/>
      <c r="M11" s="76">
        <v>1</v>
      </c>
      <c r="N11" s="76">
        <v>2.35E-2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1036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1037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1038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1039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690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221</v>
      </c>
      <c r="C22" t="s">
        <v>221</v>
      </c>
      <c r="D22" s="16"/>
      <c r="E22" s="16"/>
      <c r="F22" t="s">
        <v>221</v>
      </c>
      <c r="G22" t="s">
        <v>221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1040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226</v>
      </c>
      <c r="D25" s="16"/>
      <c r="E25" s="16"/>
      <c r="F25" s="16"/>
      <c r="G25" s="16"/>
      <c r="H25" s="81">
        <v>16100</v>
      </c>
      <c r="J25" s="81">
        <v>69.006010000000003</v>
      </c>
      <c r="K25" s="81">
        <v>24246.131290000001</v>
      </c>
      <c r="M25" s="80">
        <v>1</v>
      </c>
      <c r="N25" s="80">
        <v>2.35E-2</v>
      </c>
    </row>
    <row r="26" spans="2:14">
      <c r="B26" s="79" t="s">
        <v>1041</v>
      </c>
      <c r="D26" s="16"/>
      <c r="E26" s="16"/>
      <c r="F26" s="16"/>
      <c r="G26" s="16"/>
      <c r="H26" s="81">
        <v>16100</v>
      </c>
      <c r="J26" s="81">
        <v>69.006010000000003</v>
      </c>
      <c r="K26" s="81">
        <v>24246.131290000001</v>
      </c>
      <c r="M26" s="80">
        <v>1</v>
      </c>
      <c r="N26" s="80">
        <v>2.35E-2</v>
      </c>
    </row>
    <row r="27" spans="2:14">
      <c r="B27" t="s">
        <v>1042</v>
      </c>
      <c r="C27" t="s">
        <v>1043</v>
      </c>
      <c r="D27" t="s">
        <v>975</v>
      </c>
      <c r="E27" t="s">
        <v>1044</v>
      </c>
      <c r="F27" t="s">
        <v>1045</v>
      </c>
      <c r="G27" t="s">
        <v>106</v>
      </c>
      <c r="H27" s="77">
        <v>16100</v>
      </c>
      <c r="I27" s="77">
        <v>39270</v>
      </c>
      <c r="J27" s="77">
        <v>69.006010000000003</v>
      </c>
      <c r="K27" s="77">
        <v>24246.131290000001</v>
      </c>
      <c r="L27" s="78">
        <v>0</v>
      </c>
      <c r="M27" s="78">
        <v>1</v>
      </c>
      <c r="N27" s="78">
        <v>2.35E-2</v>
      </c>
    </row>
    <row r="28" spans="2:14">
      <c r="B28" s="79" t="s">
        <v>1046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221</v>
      </c>
      <c r="C29" t="s">
        <v>221</v>
      </c>
      <c r="D29" s="16"/>
      <c r="E29" s="16"/>
      <c r="F29" t="s">
        <v>221</v>
      </c>
      <c r="G29" t="s">
        <v>221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690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221</v>
      </c>
      <c r="C31" t="s">
        <v>221</v>
      </c>
      <c r="D31" s="16"/>
      <c r="E31" s="16"/>
      <c r="F31" t="s">
        <v>221</v>
      </c>
      <c r="G31" t="s">
        <v>221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1040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221</v>
      </c>
      <c r="C33" t="s">
        <v>221</v>
      </c>
      <c r="D33" s="16"/>
      <c r="E33" s="16"/>
      <c r="F33" t="s">
        <v>221</v>
      </c>
      <c r="G33" t="s">
        <v>221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228</v>
      </c>
      <c r="D34" s="16"/>
      <c r="E34" s="16"/>
      <c r="F34" s="16"/>
      <c r="G34" s="16"/>
    </row>
    <row r="35" spans="2:14">
      <c r="B35" t="s">
        <v>274</v>
      </c>
      <c r="D35" s="16"/>
      <c r="E35" s="16"/>
      <c r="F35" s="16"/>
      <c r="G35" s="16"/>
    </row>
    <row r="36" spans="2:14">
      <c r="B36" t="s">
        <v>275</v>
      </c>
      <c r="D36" s="16"/>
      <c r="E36" s="16"/>
      <c r="F36" s="16"/>
      <c r="G36" s="16"/>
    </row>
    <row r="37" spans="2:14">
      <c r="B37" t="s">
        <v>276</v>
      </c>
      <c r="D37" s="16"/>
      <c r="E37" s="16"/>
      <c r="F37" s="16"/>
      <c r="G37" s="16"/>
    </row>
    <row r="38" spans="2:14">
      <c r="B38" t="s">
        <v>277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10120000</v>
      </c>
      <c r="K11" s="7"/>
      <c r="L11" s="75">
        <v>18082.416000000001</v>
      </c>
      <c r="M11" s="7"/>
      <c r="N11" s="76">
        <v>1</v>
      </c>
      <c r="O11" s="76">
        <v>1.7500000000000002E-2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1047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1048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I18" t="s">
        <v>221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690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I20" t="s">
        <v>221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226</v>
      </c>
      <c r="C21" s="16"/>
      <c r="D21" s="16"/>
      <c r="E21" s="16"/>
      <c r="J21" s="81">
        <v>10120000</v>
      </c>
      <c r="L21" s="81">
        <v>18082.416000000001</v>
      </c>
      <c r="N21" s="80">
        <v>1</v>
      </c>
      <c r="O21" s="80">
        <v>1.7500000000000002E-2</v>
      </c>
    </row>
    <row r="22" spans="2:15">
      <c r="B22" s="79" t="s">
        <v>1047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I23" t="s">
        <v>221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1048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I25" t="s">
        <v>221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10120000</v>
      </c>
      <c r="L26" s="81">
        <v>18082.416000000001</v>
      </c>
      <c r="N26" s="80">
        <v>1</v>
      </c>
      <c r="O26" s="80">
        <v>1.7500000000000002E-2</v>
      </c>
    </row>
    <row r="27" spans="2:15">
      <c r="B27" t="s">
        <v>1049</v>
      </c>
      <c r="C27" t="s">
        <v>1050</v>
      </c>
      <c r="D27" t="s">
        <v>100</v>
      </c>
      <c r="E27" t="s">
        <v>1051</v>
      </c>
      <c r="F27" t="s">
        <v>1045</v>
      </c>
      <c r="G27" t="s">
        <v>221</v>
      </c>
      <c r="H27" t="s">
        <v>486</v>
      </c>
      <c r="I27" t="s">
        <v>102</v>
      </c>
      <c r="J27" s="77">
        <v>10120000</v>
      </c>
      <c r="K27" s="77">
        <v>178.68</v>
      </c>
      <c r="L27" s="77">
        <v>18082.416000000001</v>
      </c>
      <c r="M27" s="78">
        <v>0</v>
      </c>
      <c r="N27" s="78">
        <v>1</v>
      </c>
      <c r="O27" s="78">
        <v>1.7500000000000002E-2</v>
      </c>
    </row>
    <row r="28" spans="2:15">
      <c r="B28" s="79" t="s">
        <v>690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221</v>
      </c>
      <c r="C29" t="s">
        <v>221</v>
      </c>
      <c r="D29" s="16"/>
      <c r="E29" s="16"/>
      <c r="F29" t="s">
        <v>221</v>
      </c>
      <c r="G29" t="s">
        <v>221</v>
      </c>
      <c r="I29" t="s">
        <v>221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228</v>
      </c>
      <c r="C30" s="16"/>
      <c r="D30" s="16"/>
      <c r="E30" s="16"/>
    </row>
    <row r="31" spans="2:15">
      <c r="B31" t="s">
        <v>274</v>
      </c>
      <c r="C31" s="16"/>
      <c r="D31" s="16"/>
      <c r="E31" s="16"/>
    </row>
    <row r="32" spans="2:15">
      <c r="B32" t="s">
        <v>275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905957</v>
      </c>
      <c r="H11" s="7"/>
      <c r="I11" s="75">
        <v>464.05020200000001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905957</v>
      </c>
      <c r="I12" s="81">
        <v>464.05020200000001</v>
      </c>
      <c r="K12" s="80">
        <v>1</v>
      </c>
      <c r="L12" s="80">
        <v>4.0000000000000002E-4</v>
      </c>
    </row>
    <row r="13" spans="2:60">
      <c r="B13" s="79" t="s">
        <v>1052</v>
      </c>
      <c r="D13" s="16"/>
      <c r="E13" s="16"/>
      <c r="G13" s="81">
        <v>905957</v>
      </c>
      <c r="I13" s="81">
        <v>464.05020200000001</v>
      </c>
      <c r="K13" s="80">
        <v>1</v>
      </c>
      <c r="L13" s="80">
        <v>4.0000000000000002E-4</v>
      </c>
    </row>
    <row r="14" spans="2:60">
      <c r="B14" t="s">
        <v>1053</v>
      </c>
      <c r="C14" t="s">
        <v>1054</v>
      </c>
      <c r="D14" t="s">
        <v>100</v>
      </c>
      <c r="E14" t="s">
        <v>1055</v>
      </c>
      <c r="F14" t="s">
        <v>106</v>
      </c>
      <c r="G14" s="77">
        <v>52500</v>
      </c>
      <c r="H14" s="77">
        <v>2.2999999999999998</v>
      </c>
      <c r="I14" s="77">
        <v>1.2075</v>
      </c>
      <c r="J14" s="78">
        <v>1.52E-2</v>
      </c>
      <c r="K14" s="78">
        <v>2.5999999999999999E-3</v>
      </c>
      <c r="L14" s="78">
        <v>0</v>
      </c>
    </row>
    <row r="15" spans="2:60">
      <c r="B15" t="s">
        <v>1056</v>
      </c>
      <c r="C15" t="s">
        <v>1057</v>
      </c>
      <c r="D15" t="s">
        <v>100</v>
      </c>
      <c r="E15" t="s">
        <v>307</v>
      </c>
      <c r="F15" t="s">
        <v>102</v>
      </c>
      <c r="G15" s="77">
        <v>134175</v>
      </c>
      <c r="H15" s="77">
        <v>23.6</v>
      </c>
      <c r="I15" s="77">
        <v>31.665299999999998</v>
      </c>
      <c r="J15" s="78">
        <v>1.29E-2</v>
      </c>
      <c r="K15" s="78">
        <v>6.8199999999999997E-2</v>
      </c>
      <c r="L15" s="78">
        <v>0</v>
      </c>
    </row>
    <row r="16" spans="2:60">
      <c r="B16" t="s">
        <v>1058</v>
      </c>
      <c r="C16" t="s">
        <v>1059</v>
      </c>
      <c r="D16" t="s">
        <v>100</v>
      </c>
      <c r="E16" t="s">
        <v>125</v>
      </c>
      <c r="F16" t="s">
        <v>102</v>
      </c>
      <c r="G16" s="77">
        <v>273000</v>
      </c>
      <c r="H16" s="77">
        <v>27.8</v>
      </c>
      <c r="I16" s="77">
        <v>75.894000000000005</v>
      </c>
      <c r="J16" s="78">
        <v>9.7999999999999997E-3</v>
      </c>
      <c r="K16" s="78">
        <v>0.16350000000000001</v>
      </c>
      <c r="L16" s="78">
        <v>1E-4</v>
      </c>
    </row>
    <row r="17" spans="2:12">
      <c r="B17" t="s">
        <v>1060</v>
      </c>
      <c r="C17" t="s">
        <v>1061</v>
      </c>
      <c r="D17" t="s">
        <v>100</v>
      </c>
      <c r="E17" t="s">
        <v>129</v>
      </c>
      <c r="F17" t="s">
        <v>102</v>
      </c>
      <c r="G17" s="77">
        <v>12500</v>
      </c>
      <c r="H17" s="77">
        <v>1</v>
      </c>
      <c r="I17" s="77">
        <v>0.125</v>
      </c>
      <c r="J17" s="78">
        <v>9.5999999999999992E-3</v>
      </c>
      <c r="K17" s="78">
        <v>2.9999999999999997E-4</v>
      </c>
      <c r="L17" s="78">
        <v>0</v>
      </c>
    </row>
    <row r="18" spans="2:12">
      <c r="B18" t="s">
        <v>1062</v>
      </c>
      <c r="C18" t="s">
        <v>1063</v>
      </c>
      <c r="D18" t="s">
        <v>100</v>
      </c>
      <c r="E18" t="s">
        <v>129</v>
      </c>
      <c r="F18" t="s">
        <v>102</v>
      </c>
      <c r="G18" s="77">
        <v>85800</v>
      </c>
      <c r="H18" s="77">
        <v>156.9</v>
      </c>
      <c r="I18" s="77">
        <v>134.62020000000001</v>
      </c>
      <c r="J18" s="78">
        <v>3.4000000000000002E-2</v>
      </c>
      <c r="K18" s="78">
        <v>0.29010000000000002</v>
      </c>
      <c r="L18" s="78">
        <v>1E-4</v>
      </c>
    </row>
    <row r="19" spans="2:12">
      <c r="B19" t="s">
        <v>1064</v>
      </c>
      <c r="C19" t="s">
        <v>1065</v>
      </c>
      <c r="D19" t="s">
        <v>100</v>
      </c>
      <c r="E19" t="s">
        <v>129</v>
      </c>
      <c r="F19" t="s">
        <v>102</v>
      </c>
      <c r="G19" s="77">
        <v>284475</v>
      </c>
      <c r="H19" s="77">
        <v>66.099999999999994</v>
      </c>
      <c r="I19" s="77">
        <v>188.03797499999999</v>
      </c>
      <c r="J19" s="78">
        <v>5.1900000000000002E-2</v>
      </c>
      <c r="K19" s="78">
        <v>0.4052</v>
      </c>
      <c r="L19" s="78">
        <v>2.0000000000000001E-4</v>
      </c>
    </row>
    <row r="20" spans="2:12">
      <c r="B20" t="s">
        <v>1066</v>
      </c>
      <c r="C20" t="s">
        <v>1067</v>
      </c>
      <c r="D20" t="s">
        <v>100</v>
      </c>
      <c r="E20" t="s">
        <v>129</v>
      </c>
      <c r="F20" t="s">
        <v>102</v>
      </c>
      <c r="G20" s="77">
        <v>30000</v>
      </c>
      <c r="H20" s="77">
        <v>1</v>
      </c>
      <c r="I20" s="77">
        <v>0.3</v>
      </c>
      <c r="J20" s="78">
        <v>1.66E-2</v>
      </c>
      <c r="K20" s="78">
        <v>5.9999999999999995E-4</v>
      </c>
      <c r="L20" s="78">
        <v>0</v>
      </c>
    </row>
    <row r="21" spans="2:12">
      <c r="B21" t="s">
        <v>1068</v>
      </c>
      <c r="C21" t="s">
        <v>1069</v>
      </c>
      <c r="D21" t="s">
        <v>100</v>
      </c>
      <c r="E21" t="s">
        <v>129</v>
      </c>
      <c r="F21" t="s">
        <v>102</v>
      </c>
      <c r="G21" s="77">
        <v>33507</v>
      </c>
      <c r="H21" s="77">
        <v>96.1</v>
      </c>
      <c r="I21" s="77">
        <v>32.200226999999998</v>
      </c>
      <c r="J21" s="78">
        <v>2.7E-2</v>
      </c>
      <c r="K21" s="78">
        <v>6.9400000000000003E-2</v>
      </c>
      <c r="L21" s="78">
        <v>0</v>
      </c>
    </row>
    <row r="22" spans="2:12">
      <c r="B22" s="79" t="s">
        <v>226</v>
      </c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1070</v>
      </c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221</v>
      </c>
      <c r="C24" t="s">
        <v>221</v>
      </c>
      <c r="D24" s="16"/>
      <c r="E24" t="s">
        <v>221</v>
      </c>
      <c r="F24" t="s">
        <v>221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t="s">
        <v>228</v>
      </c>
      <c r="D25" s="16"/>
      <c r="E25" s="16"/>
    </row>
    <row r="26" spans="2:12">
      <c r="B26" t="s">
        <v>274</v>
      </c>
      <c r="D26" s="16"/>
      <c r="E26" s="16"/>
    </row>
    <row r="27" spans="2:12">
      <c r="B27" t="s">
        <v>275</v>
      </c>
      <c r="D27" s="16"/>
      <c r="E27" s="16"/>
    </row>
    <row r="28" spans="2:12">
      <c r="B28" t="s">
        <v>276</v>
      </c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1071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1072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1073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690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1071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221</v>
      </c>
      <c r="C23" t="s">
        <v>221</v>
      </c>
      <c r="D23" s="16"/>
      <c r="E23" t="s">
        <v>221</v>
      </c>
      <c r="F23" t="s">
        <v>221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1074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1073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1075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690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B34" t="s">
        <v>275</v>
      </c>
      <c r="C34" s="16"/>
      <c r="D34" s="16"/>
      <c r="E34" s="16"/>
    </row>
    <row r="35" spans="2:5">
      <c r="B35" t="s">
        <v>276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-2932159.74</v>
      </c>
      <c r="H11" s="25"/>
      <c r="I11" s="75">
        <v>-11219.664784995435</v>
      </c>
      <c r="J11" s="76">
        <v>1</v>
      </c>
      <c r="K11" s="76">
        <v>-1.09E-2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-2932159.74</v>
      </c>
      <c r="H14" s="19"/>
      <c r="I14" s="81">
        <v>-11219.664784995435</v>
      </c>
      <c r="J14" s="80">
        <v>1</v>
      </c>
      <c r="K14" s="80">
        <v>-1.09E-2</v>
      </c>
      <c r="BF14" s="16" t="s">
        <v>126</v>
      </c>
    </row>
    <row r="15" spans="1:60">
      <c r="B15" t="s">
        <v>1076</v>
      </c>
      <c r="C15" t="s">
        <v>1077</v>
      </c>
      <c r="D15" t="s">
        <v>123</v>
      </c>
      <c r="E15" t="s">
        <v>767</v>
      </c>
      <c r="F15" t="s">
        <v>106</v>
      </c>
      <c r="G15" s="77">
        <v>5</v>
      </c>
      <c r="H15" s="77">
        <v>3.3724999999999998E-2</v>
      </c>
      <c r="I15" s="77">
        <v>6.4482200000000001E-6</v>
      </c>
      <c r="J15" s="78">
        <v>0</v>
      </c>
      <c r="K15" s="78">
        <v>0</v>
      </c>
      <c r="BF15" s="16" t="s">
        <v>127</v>
      </c>
    </row>
    <row r="16" spans="1:60">
      <c r="B16" t="s">
        <v>1078</v>
      </c>
      <c r="C16" t="s">
        <v>1079</v>
      </c>
      <c r="D16" t="s">
        <v>123</v>
      </c>
      <c r="E16" t="s">
        <v>767</v>
      </c>
      <c r="F16" t="s">
        <v>110</v>
      </c>
      <c r="G16" s="77">
        <v>-24804</v>
      </c>
      <c r="H16" s="77">
        <v>100</v>
      </c>
      <c r="I16" s="77">
        <v>-100.5330924</v>
      </c>
      <c r="J16" s="78">
        <v>8.9999999999999993E-3</v>
      </c>
      <c r="K16" s="78">
        <v>-1E-4</v>
      </c>
      <c r="BF16" s="16" t="s">
        <v>128</v>
      </c>
    </row>
    <row r="17" spans="2:58">
      <c r="B17" t="s">
        <v>1080</v>
      </c>
      <c r="C17" t="s">
        <v>1081</v>
      </c>
      <c r="D17" t="s">
        <v>123</v>
      </c>
      <c r="E17" t="s">
        <v>767</v>
      </c>
      <c r="F17" t="s">
        <v>106</v>
      </c>
      <c r="G17" s="77">
        <v>-2907722.74</v>
      </c>
      <c r="H17" s="77">
        <v>100</v>
      </c>
      <c r="I17" s="77">
        <v>-11119.13175776</v>
      </c>
      <c r="J17" s="78">
        <v>0.99099999999999999</v>
      </c>
      <c r="K17" s="78">
        <v>-1.0800000000000001E-2</v>
      </c>
      <c r="BF17" s="16" t="s">
        <v>129</v>
      </c>
    </row>
    <row r="18" spans="2:58">
      <c r="B18" t="s">
        <v>1082</v>
      </c>
      <c r="C18" t="s">
        <v>1083</v>
      </c>
      <c r="D18" t="s">
        <v>123</v>
      </c>
      <c r="E18" t="s">
        <v>767</v>
      </c>
      <c r="F18" t="s">
        <v>106</v>
      </c>
      <c r="G18" s="77">
        <v>41</v>
      </c>
      <c r="H18" s="77">
        <v>1.48665E-2</v>
      </c>
      <c r="I18" s="77">
        <v>2.330829336E-5</v>
      </c>
      <c r="J18" s="78">
        <v>0</v>
      </c>
      <c r="K18" s="78">
        <v>0</v>
      </c>
      <c r="BF18" s="16" t="s">
        <v>130</v>
      </c>
    </row>
    <row r="19" spans="2:58">
      <c r="B19" t="s">
        <v>1084</v>
      </c>
      <c r="C19" t="s">
        <v>1085</v>
      </c>
      <c r="D19" t="s">
        <v>123</v>
      </c>
      <c r="E19" t="s">
        <v>767</v>
      </c>
      <c r="F19" t="s">
        <v>106</v>
      </c>
      <c r="G19" s="77">
        <v>32</v>
      </c>
      <c r="H19" s="77">
        <v>9.555001E-4</v>
      </c>
      <c r="I19" s="77">
        <v>1.1692263623679999E-6</v>
      </c>
      <c r="J19" s="78">
        <v>0</v>
      </c>
      <c r="K19" s="78">
        <v>0</v>
      </c>
      <c r="BF19" s="16" t="s">
        <v>131</v>
      </c>
    </row>
    <row r="20" spans="2:58">
      <c r="B20" t="s">
        <v>1086</v>
      </c>
      <c r="C20" t="s">
        <v>1087</v>
      </c>
      <c r="D20" t="s">
        <v>123</v>
      </c>
      <c r="E20" t="s">
        <v>767</v>
      </c>
      <c r="F20" t="s">
        <v>106</v>
      </c>
      <c r="G20" s="77">
        <v>198</v>
      </c>
      <c r="H20" s="77">
        <v>4.3255000000000004E-3</v>
      </c>
      <c r="I20" s="77">
        <v>3.2750609760000003E-5</v>
      </c>
      <c r="J20" s="78">
        <v>0</v>
      </c>
      <c r="K20" s="78">
        <v>0</v>
      </c>
      <c r="BF20" s="16" t="s">
        <v>132</v>
      </c>
    </row>
    <row r="21" spans="2:58">
      <c r="B21" t="s">
        <v>1088</v>
      </c>
      <c r="C21" t="s">
        <v>1089</v>
      </c>
      <c r="D21" t="s">
        <v>123</v>
      </c>
      <c r="E21" t="s">
        <v>767</v>
      </c>
      <c r="F21" t="s">
        <v>110</v>
      </c>
      <c r="G21" s="77">
        <v>78</v>
      </c>
      <c r="H21" s="77">
        <v>4.5320000000000001E-4</v>
      </c>
      <c r="I21" s="77">
        <v>1.4327546376E-6</v>
      </c>
      <c r="J21" s="78">
        <v>0</v>
      </c>
      <c r="K21" s="78">
        <v>0</v>
      </c>
      <c r="BF21" s="16" t="s">
        <v>123</v>
      </c>
    </row>
    <row r="22" spans="2:58">
      <c r="B22" t="s">
        <v>1090</v>
      </c>
      <c r="C22" t="s">
        <v>1091</v>
      </c>
      <c r="D22" t="s">
        <v>123</v>
      </c>
      <c r="E22" t="s">
        <v>767</v>
      </c>
      <c r="F22" t="s">
        <v>106</v>
      </c>
      <c r="G22" s="77">
        <v>13</v>
      </c>
      <c r="H22" s="77">
        <v>1.1156249999999999E-4</v>
      </c>
      <c r="I22" s="77">
        <v>5.5459949999999999E-8</v>
      </c>
      <c r="J22" s="78">
        <v>0</v>
      </c>
      <c r="K22" s="78">
        <v>0</v>
      </c>
    </row>
    <row r="23" spans="2:58">
      <c r="B23" t="s">
        <v>228</v>
      </c>
      <c r="C23" s="19"/>
      <c r="D23" s="19"/>
      <c r="E23" s="19"/>
      <c r="F23" s="19"/>
      <c r="G23" s="19"/>
      <c r="H23" s="19"/>
    </row>
    <row r="24" spans="2:58">
      <c r="B24" t="s">
        <v>274</v>
      </c>
      <c r="C24" s="19"/>
      <c r="D24" s="19"/>
      <c r="E24" s="19"/>
      <c r="F24" s="19"/>
      <c r="G24" s="19"/>
      <c r="H24" s="19"/>
    </row>
    <row r="25" spans="2:58">
      <c r="B25" t="s">
        <v>275</v>
      </c>
      <c r="C25" s="19"/>
      <c r="D25" s="19"/>
      <c r="E25" s="19"/>
      <c r="F25" s="19"/>
      <c r="G25" s="19"/>
      <c r="H25" s="19"/>
    </row>
    <row r="26" spans="2:58">
      <c r="B26" t="s">
        <v>276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1092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221</v>
      </c>
      <c r="C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1093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221</v>
      </c>
      <c r="C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1094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1095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1096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1097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1098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1092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1093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1094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1095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1096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1097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1098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</row>
    <row r="41" spans="2:17">
      <c r="B41" t="s">
        <v>274</v>
      </c>
    </row>
    <row r="42" spans="2:17">
      <c r="B42" t="s">
        <v>275</v>
      </c>
    </row>
    <row r="43" spans="2:17">
      <c r="B43" t="s">
        <v>276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1099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1100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1101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1102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690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1103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274</v>
      </c>
    </row>
    <row r="29" spans="2:16">
      <c r="B29" t="s">
        <v>275</v>
      </c>
    </row>
    <row r="30" spans="2:16">
      <c r="B30" t="s">
        <v>276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0.75</v>
      </c>
      <c r="K11" s="7"/>
      <c r="L11" s="7"/>
      <c r="M11" s="76">
        <v>3.8E-3</v>
      </c>
      <c r="N11" s="75">
        <v>13641000</v>
      </c>
      <c r="O11" s="7"/>
      <c r="P11" s="75">
        <v>17904.7089696</v>
      </c>
      <c r="Q11" s="7"/>
      <c r="R11" s="76">
        <v>1</v>
      </c>
      <c r="S11" s="76">
        <v>1.7399999999999999E-2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0.75</v>
      </c>
      <c r="M12" s="80">
        <v>3.8E-3</v>
      </c>
      <c r="N12" s="81">
        <v>13641000</v>
      </c>
      <c r="P12" s="81">
        <v>17904.7089696</v>
      </c>
      <c r="R12" s="80">
        <v>1</v>
      </c>
      <c r="S12" s="80">
        <v>1.7399999999999999E-2</v>
      </c>
    </row>
    <row r="13" spans="2:65">
      <c r="B13" s="79" t="s">
        <v>1104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1105</v>
      </c>
      <c r="D15" s="16"/>
      <c r="E15" s="16"/>
      <c r="F15" s="16"/>
      <c r="J15" s="81">
        <v>0</v>
      </c>
      <c r="M15" s="80">
        <v>0</v>
      </c>
      <c r="N15" s="81">
        <v>12354000</v>
      </c>
      <c r="P15" s="81">
        <v>12955.266</v>
      </c>
      <c r="R15" s="80">
        <v>0.72360000000000002</v>
      </c>
      <c r="S15" s="80">
        <v>1.26E-2</v>
      </c>
    </row>
    <row r="16" spans="2:65">
      <c r="B16" t="s">
        <v>1106</v>
      </c>
      <c r="C16" t="s">
        <v>1107</v>
      </c>
      <c r="D16" t="s">
        <v>123</v>
      </c>
      <c r="E16" t="s">
        <v>1108</v>
      </c>
      <c r="F16" t="s">
        <v>674</v>
      </c>
      <c r="G16" t="s">
        <v>404</v>
      </c>
      <c r="H16" t="s">
        <v>150</v>
      </c>
      <c r="I16" t="s">
        <v>503</v>
      </c>
      <c r="K16" t="s">
        <v>102</v>
      </c>
      <c r="L16" s="78">
        <v>5.6500000000000002E-2</v>
      </c>
      <c r="M16" s="78">
        <v>0</v>
      </c>
      <c r="N16" s="77">
        <v>3000000</v>
      </c>
      <c r="O16" s="77">
        <v>100.93</v>
      </c>
      <c r="P16" s="77">
        <v>3027.9</v>
      </c>
      <c r="Q16" s="78">
        <v>0</v>
      </c>
      <c r="R16" s="78">
        <v>0.1691</v>
      </c>
      <c r="S16" s="78">
        <v>2.8999999999999998E-3</v>
      </c>
    </row>
    <row r="17" spans="2:19">
      <c r="B17" t="s">
        <v>1109</v>
      </c>
      <c r="C17" t="s">
        <v>1110</v>
      </c>
      <c r="D17" t="s">
        <v>123</v>
      </c>
      <c r="E17" t="s">
        <v>1111</v>
      </c>
      <c r="F17" t="s">
        <v>426</v>
      </c>
      <c r="G17" t="s">
        <v>453</v>
      </c>
      <c r="H17" t="s">
        <v>209</v>
      </c>
      <c r="I17" t="s">
        <v>1112</v>
      </c>
      <c r="K17" t="s">
        <v>102</v>
      </c>
      <c r="L17" s="78">
        <v>5.9499999999999997E-2</v>
      </c>
      <c r="M17" s="78">
        <v>0</v>
      </c>
      <c r="N17" s="77">
        <v>7500000</v>
      </c>
      <c r="O17" s="77">
        <v>106.31</v>
      </c>
      <c r="P17" s="77">
        <v>7973.25</v>
      </c>
      <c r="Q17" s="78">
        <v>0</v>
      </c>
      <c r="R17" s="78">
        <v>0.44529999999999997</v>
      </c>
      <c r="S17" s="78">
        <v>7.7000000000000002E-3</v>
      </c>
    </row>
    <row r="18" spans="2:19">
      <c r="B18" t="s">
        <v>1113</v>
      </c>
      <c r="C18" t="s">
        <v>1114</v>
      </c>
      <c r="D18" t="s">
        <v>123</v>
      </c>
      <c r="E18" t="s">
        <v>1115</v>
      </c>
      <c r="F18" t="s">
        <v>435</v>
      </c>
      <c r="G18" t="s">
        <v>467</v>
      </c>
      <c r="H18" t="s">
        <v>209</v>
      </c>
      <c r="I18" t="s">
        <v>556</v>
      </c>
      <c r="K18" t="s">
        <v>102</v>
      </c>
      <c r="L18" s="78">
        <v>7.4999999999999997E-2</v>
      </c>
      <c r="M18" s="78">
        <v>0</v>
      </c>
      <c r="N18" s="77">
        <v>1854000</v>
      </c>
      <c r="O18" s="77">
        <v>105.4</v>
      </c>
      <c r="P18" s="77">
        <v>1954.116</v>
      </c>
      <c r="Q18" s="78">
        <v>0</v>
      </c>
      <c r="R18" s="78">
        <v>0.1091</v>
      </c>
      <c r="S18" s="78">
        <v>1.9E-3</v>
      </c>
    </row>
    <row r="19" spans="2:19">
      <c r="B19" s="79" t="s">
        <v>279</v>
      </c>
      <c r="D19" s="16"/>
      <c r="E19" s="16"/>
      <c r="F19" s="16"/>
      <c r="J19" s="81">
        <v>2.71</v>
      </c>
      <c r="M19" s="80">
        <v>1.37E-2</v>
      </c>
      <c r="N19" s="81">
        <v>1287000</v>
      </c>
      <c r="P19" s="81">
        <v>4949.4429695999997</v>
      </c>
      <c r="R19" s="80">
        <v>0.27639999999999998</v>
      </c>
      <c r="S19" s="80">
        <v>4.7999999999999996E-3</v>
      </c>
    </row>
    <row r="20" spans="2:19">
      <c r="B20" t="s">
        <v>1116</v>
      </c>
      <c r="C20" t="s">
        <v>1117</v>
      </c>
      <c r="D20" t="s">
        <v>123</v>
      </c>
      <c r="E20" t="s">
        <v>793</v>
      </c>
      <c r="F20" t="s">
        <v>794</v>
      </c>
      <c r="G20" t="s">
        <v>397</v>
      </c>
      <c r="H20" t="s">
        <v>209</v>
      </c>
      <c r="I20" t="s">
        <v>1118</v>
      </c>
      <c r="J20" s="77">
        <v>4.6500000000000004</v>
      </c>
      <c r="K20" t="s">
        <v>106</v>
      </c>
      <c r="L20" s="78">
        <v>1.7500000000000002E-2</v>
      </c>
      <c r="M20" s="78">
        <v>1.6799999999999999E-2</v>
      </c>
      <c r="N20" s="77">
        <v>579000</v>
      </c>
      <c r="O20" s="77">
        <v>100.48</v>
      </c>
      <c r="P20" s="77">
        <v>2224.7236607999998</v>
      </c>
      <c r="Q20" s="78">
        <v>0</v>
      </c>
      <c r="R20" s="78">
        <v>0.12429999999999999</v>
      </c>
      <c r="S20" s="78">
        <v>2.2000000000000001E-3</v>
      </c>
    </row>
    <row r="21" spans="2:19">
      <c r="B21" t="s">
        <v>1119</v>
      </c>
      <c r="C21" t="s">
        <v>1120</v>
      </c>
      <c r="D21" t="s">
        <v>123</v>
      </c>
      <c r="E21" t="s">
        <v>395</v>
      </c>
      <c r="F21" t="s">
        <v>396</v>
      </c>
      <c r="G21" t="s">
        <v>397</v>
      </c>
      <c r="H21" t="s">
        <v>209</v>
      </c>
      <c r="I21" t="s">
        <v>1121</v>
      </c>
      <c r="J21" s="77">
        <v>1.1200000000000001</v>
      </c>
      <c r="K21" t="s">
        <v>106</v>
      </c>
      <c r="L21" s="78">
        <v>1.55E-2</v>
      </c>
      <c r="M21" s="78">
        <v>1.12E-2</v>
      </c>
      <c r="N21" s="77">
        <v>708000</v>
      </c>
      <c r="O21" s="77">
        <v>100.64</v>
      </c>
      <c r="P21" s="77">
        <v>2724.7193087999999</v>
      </c>
      <c r="Q21" s="78">
        <v>0</v>
      </c>
      <c r="R21" s="78">
        <v>0.1522</v>
      </c>
      <c r="S21" s="78">
        <v>2.5999999999999999E-3</v>
      </c>
    </row>
    <row r="22" spans="2:19">
      <c r="B22" s="79" t="s">
        <v>690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7">
        <v>0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1122</v>
      </c>
      <c r="D25" s="16"/>
      <c r="E25" s="16"/>
      <c r="F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J26" s="77">
        <v>0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1123</v>
      </c>
      <c r="D27" s="16"/>
      <c r="E27" s="16"/>
      <c r="F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221</v>
      </c>
      <c r="C28" t="s">
        <v>221</v>
      </c>
      <c r="D28" s="16"/>
      <c r="E28" s="16"/>
      <c r="F28" t="s">
        <v>221</v>
      </c>
      <c r="G28" t="s">
        <v>221</v>
      </c>
      <c r="J28" s="77">
        <v>0</v>
      </c>
      <c r="K28" t="s">
        <v>221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228</v>
      </c>
      <c r="D29" s="16"/>
      <c r="E29" s="16"/>
      <c r="F29" s="16"/>
    </row>
    <row r="30" spans="2:19">
      <c r="B30" t="s">
        <v>274</v>
      </c>
      <c r="D30" s="16"/>
      <c r="E30" s="16"/>
      <c r="F30" s="16"/>
    </row>
    <row r="31" spans="2:19">
      <c r="B31" t="s">
        <v>275</v>
      </c>
      <c r="D31" s="16"/>
      <c r="E31" s="16"/>
      <c r="F31" s="16"/>
    </row>
    <row r="32" spans="2:19">
      <c r="B32" t="s">
        <v>276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3.84</v>
      </c>
      <c r="K11" s="7"/>
      <c r="L11" s="7"/>
      <c r="M11" s="76">
        <v>5.2200000000000003E-2</v>
      </c>
      <c r="N11" s="75">
        <v>24870588.129999999</v>
      </c>
      <c r="O11" s="7"/>
      <c r="P11" s="75">
        <v>23946.215906007001</v>
      </c>
      <c r="Q11" s="7"/>
      <c r="R11" s="76">
        <v>1</v>
      </c>
      <c r="S11" s="76">
        <v>2.3199999999999998E-2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3.84</v>
      </c>
      <c r="M12" s="80">
        <v>5.2200000000000003E-2</v>
      </c>
      <c r="N12" s="81">
        <v>24870588.129999999</v>
      </c>
      <c r="P12" s="81">
        <v>23946.215906007001</v>
      </c>
      <c r="R12" s="80">
        <v>1</v>
      </c>
      <c r="S12" s="80">
        <v>2.3199999999999998E-2</v>
      </c>
    </row>
    <row r="13" spans="2:81">
      <c r="B13" s="79" t="s">
        <v>1104</v>
      </c>
      <c r="C13" s="16"/>
      <c r="D13" s="16"/>
      <c r="E13" s="16"/>
      <c r="J13" s="81">
        <v>6.5</v>
      </c>
      <c r="M13" s="80">
        <v>2.47E-2</v>
      </c>
      <c r="N13" s="81">
        <v>5782102.5899999999</v>
      </c>
      <c r="P13" s="81">
        <v>6060.0022788679998</v>
      </c>
      <c r="R13" s="80">
        <v>0.25309999999999999</v>
      </c>
      <c r="S13" s="80">
        <v>5.8999999999999999E-3</v>
      </c>
    </row>
    <row r="14" spans="2:81">
      <c r="B14" t="s">
        <v>1124</v>
      </c>
      <c r="C14" t="s">
        <v>1125</v>
      </c>
      <c r="D14" t="s">
        <v>123</v>
      </c>
      <c r="E14" t="s">
        <v>1126</v>
      </c>
      <c r="F14" t="s">
        <v>794</v>
      </c>
      <c r="G14" t="s">
        <v>319</v>
      </c>
      <c r="H14" t="s">
        <v>150</v>
      </c>
      <c r="I14" t="s">
        <v>1127</v>
      </c>
      <c r="J14" s="77">
        <v>5.52</v>
      </c>
      <c r="K14" t="s">
        <v>102</v>
      </c>
      <c r="L14" s="78">
        <v>2.1399999999999999E-2</v>
      </c>
      <c r="M14" s="78">
        <v>2.29E-2</v>
      </c>
      <c r="N14" s="77">
        <v>3158708.39</v>
      </c>
      <c r="O14" s="77">
        <v>112.12</v>
      </c>
      <c r="P14" s="77">
        <v>3541.5438468679999</v>
      </c>
      <c r="Q14" s="78">
        <v>8.0999999999999996E-3</v>
      </c>
      <c r="R14" s="78">
        <v>0.1479</v>
      </c>
      <c r="S14" s="78">
        <v>3.3999999999999998E-3</v>
      </c>
    </row>
    <row r="15" spans="2:81">
      <c r="B15" t="s">
        <v>1128</v>
      </c>
      <c r="C15" t="s">
        <v>1129</v>
      </c>
      <c r="D15" t="s">
        <v>123</v>
      </c>
      <c r="E15" t="s">
        <v>1130</v>
      </c>
      <c r="F15" t="s">
        <v>472</v>
      </c>
      <c r="G15" t="s">
        <v>319</v>
      </c>
      <c r="H15" t="s">
        <v>150</v>
      </c>
      <c r="I15" t="s">
        <v>1131</v>
      </c>
      <c r="J15" s="77">
        <v>7.88</v>
      </c>
      <c r="K15" t="s">
        <v>102</v>
      </c>
      <c r="L15" s="78">
        <v>8.3000000000000001E-3</v>
      </c>
      <c r="M15" s="78">
        <v>2.7099999999999999E-2</v>
      </c>
      <c r="N15" s="77">
        <v>2623394.2000000002</v>
      </c>
      <c r="O15" s="77">
        <v>96</v>
      </c>
      <c r="P15" s="77">
        <v>2518.4584319999999</v>
      </c>
      <c r="Q15" s="78">
        <v>7.7000000000000002E-3</v>
      </c>
      <c r="R15" s="78">
        <v>0.1052</v>
      </c>
      <c r="S15" s="78">
        <v>2.3999999999999998E-3</v>
      </c>
    </row>
    <row r="16" spans="2:81">
      <c r="B16" s="79" t="s">
        <v>1105</v>
      </c>
      <c r="C16" s="16"/>
      <c r="D16" s="16"/>
      <c r="E16" s="16"/>
      <c r="J16" s="81">
        <v>2.94</v>
      </c>
      <c r="M16" s="80">
        <v>6.1600000000000002E-2</v>
      </c>
      <c r="N16" s="81">
        <v>19088485.539999999</v>
      </c>
      <c r="P16" s="81">
        <v>17886.213627139001</v>
      </c>
      <c r="R16" s="80">
        <v>0.74690000000000001</v>
      </c>
      <c r="S16" s="80">
        <v>1.7299999999999999E-2</v>
      </c>
    </row>
    <row r="17" spans="2:19">
      <c r="B17" t="s">
        <v>1132</v>
      </c>
      <c r="C17" t="s">
        <v>1133</v>
      </c>
      <c r="D17" t="s">
        <v>123</v>
      </c>
      <c r="E17" t="s">
        <v>1126</v>
      </c>
      <c r="F17" t="s">
        <v>794</v>
      </c>
      <c r="G17" t="s">
        <v>319</v>
      </c>
      <c r="H17" t="s">
        <v>150</v>
      </c>
      <c r="I17" t="s">
        <v>1127</v>
      </c>
      <c r="J17" s="77">
        <v>5.0999999999999996</v>
      </c>
      <c r="K17" t="s">
        <v>102</v>
      </c>
      <c r="L17" s="78">
        <v>3.7400000000000003E-2</v>
      </c>
      <c r="M17" s="78">
        <v>5.3999999999999999E-2</v>
      </c>
      <c r="N17" s="77">
        <v>6680522.8300000001</v>
      </c>
      <c r="O17" s="77">
        <v>92.4</v>
      </c>
      <c r="P17" s="77">
        <v>6172.8030949200001</v>
      </c>
      <c r="Q17" s="78">
        <v>1.0699999999999999E-2</v>
      </c>
      <c r="R17" s="78">
        <v>0.25779999999999997</v>
      </c>
      <c r="S17" s="78">
        <v>6.0000000000000001E-3</v>
      </c>
    </row>
    <row r="18" spans="2:19">
      <c r="B18" t="s">
        <v>1134</v>
      </c>
      <c r="C18" t="s">
        <v>1135</v>
      </c>
      <c r="D18" t="s">
        <v>123</v>
      </c>
      <c r="E18" t="s">
        <v>1126</v>
      </c>
      <c r="F18" t="s">
        <v>794</v>
      </c>
      <c r="G18" t="s">
        <v>319</v>
      </c>
      <c r="H18" t="s">
        <v>150</v>
      </c>
      <c r="I18" t="s">
        <v>1127</v>
      </c>
      <c r="J18" s="77">
        <v>1.41</v>
      </c>
      <c r="K18" t="s">
        <v>102</v>
      </c>
      <c r="L18" s="78">
        <v>2.5000000000000001E-2</v>
      </c>
      <c r="M18" s="78">
        <v>5.2600000000000001E-2</v>
      </c>
      <c r="N18" s="77">
        <v>5098571.83</v>
      </c>
      <c r="O18" s="77">
        <v>96.47</v>
      </c>
      <c r="P18" s="77">
        <v>4918.5922444010002</v>
      </c>
      <c r="Q18" s="78">
        <v>1.2500000000000001E-2</v>
      </c>
      <c r="R18" s="78">
        <v>0.2054</v>
      </c>
      <c r="S18" s="78">
        <v>4.7999999999999996E-3</v>
      </c>
    </row>
    <row r="19" spans="2:19">
      <c r="B19" t="s">
        <v>1136</v>
      </c>
      <c r="C19" t="s">
        <v>1137</v>
      </c>
      <c r="D19" t="s">
        <v>123</v>
      </c>
      <c r="E19" t="s">
        <v>988</v>
      </c>
      <c r="F19" t="s">
        <v>494</v>
      </c>
      <c r="G19" t="s">
        <v>397</v>
      </c>
      <c r="H19" t="s">
        <v>209</v>
      </c>
      <c r="I19" t="s">
        <v>1138</v>
      </c>
      <c r="J19" s="77">
        <v>3.68</v>
      </c>
      <c r="K19" t="s">
        <v>102</v>
      </c>
      <c r="L19" s="78">
        <v>3.3500000000000002E-2</v>
      </c>
      <c r="M19" s="78">
        <v>6.8400000000000002E-2</v>
      </c>
      <c r="N19" s="77">
        <v>547893.6</v>
      </c>
      <c r="O19" s="77">
        <v>89.17</v>
      </c>
      <c r="P19" s="77">
        <v>488.55672312000002</v>
      </c>
      <c r="Q19" s="78">
        <v>6.9999999999999999E-4</v>
      </c>
      <c r="R19" s="78">
        <v>2.0400000000000001E-2</v>
      </c>
      <c r="S19" s="78">
        <v>5.0000000000000001E-4</v>
      </c>
    </row>
    <row r="20" spans="2:19">
      <c r="B20" t="s">
        <v>1139</v>
      </c>
      <c r="C20" t="s">
        <v>1140</v>
      </c>
      <c r="D20" t="s">
        <v>123</v>
      </c>
      <c r="E20" t="s">
        <v>1141</v>
      </c>
      <c r="F20" t="s">
        <v>674</v>
      </c>
      <c r="G20" t="s">
        <v>404</v>
      </c>
      <c r="H20" t="s">
        <v>150</v>
      </c>
      <c r="I20" t="s">
        <v>1142</v>
      </c>
      <c r="J20" s="77">
        <v>1.3</v>
      </c>
      <c r="K20" t="s">
        <v>102</v>
      </c>
      <c r="L20" s="78">
        <v>6.7500000000000004E-2</v>
      </c>
      <c r="M20" s="78">
        <v>7.1300000000000002E-2</v>
      </c>
      <c r="N20" s="77">
        <v>1300520.31</v>
      </c>
      <c r="O20" s="77">
        <v>98.53</v>
      </c>
      <c r="P20" s="77">
        <v>1281.4026614429999</v>
      </c>
      <c r="Q20" s="78">
        <v>1.6500000000000001E-2</v>
      </c>
      <c r="R20" s="78">
        <v>5.3499999999999999E-2</v>
      </c>
      <c r="S20" s="78">
        <v>1.1999999999999999E-3</v>
      </c>
    </row>
    <row r="21" spans="2:19">
      <c r="B21" t="s">
        <v>1143</v>
      </c>
      <c r="C21" t="s">
        <v>1144</v>
      </c>
      <c r="D21" t="s">
        <v>123</v>
      </c>
      <c r="E21" t="s">
        <v>1145</v>
      </c>
      <c r="F21" t="s">
        <v>421</v>
      </c>
      <c r="G21" t="s">
        <v>427</v>
      </c>
      <c r="H21" t="s">
        <v>150</v>
      </c>
      <c r="I21" t="s">
        <v>1146</v>
      </c>
      <c r="J21" s="77">
        <v>2.2000000000000002</v>
      </c>
      <c r="K21" t="s">
        <v>102</v>
      </c>
      <c r="L21" s="78">
        <v>2.1000000000000001E-2</v>
      </c>
      <c r="M21" s="78">
        <v>7.1199999999999999E-2</v>
      </c>
      <c r="N21" s="77">
        <v>3214287</v>
      </c>
      <c r="O21" s="77">
        <v>90.93</v>
      </c>
      <c r="P21" s="77">
        <v>2922.7511691</v>
      </c>
      <c r="Q21" s="78">
        <v>4.7600000000000003E-2</v>
      </c>
      <c r="R21" s="78">
        <v>0.1221</v>
      </c>
      <c r="S21" s="78">
        <v>2.8E-3</v>
      </c>
    </row>
    <row r="22" spans="2:19">
      <c r="B22" t="s">
        <v>1147</v>
      </c>
      <c r="C22" t="s">
        <v>1148</v>
      </c>
      <c r="D22" t="s">
        <v>123</v>
      </c>
      <c r="E22" t="s">
        <v>1149</v>
      </c>
      <c r="F22" t="s">
        <v>421</v>
      </c>
      <c r="G22" t="s">
        <v>436</v>
      </c>
      <c r="H22" t="s">
        <v>150</v>
      </c>
      <c r="I22" t="s">
        <v>1150</v>
      </c>
      <c r="J22" s="77">
        <v>2.94</v>
      </c>
      <c r="K22" t="s">
        <v>102</v>
      </c>
      <c r="L22" s="78">
        <v>4.5999999999999999E-2</v>
      </c>
      <c r="M22" s="78">
        <v>7.0699999999999999E-2</v>
      </c>
      <c r="N22" s="77">
        <v>460975.62</v>
      </c>
      <c r="O22" s="77">
        <v>94.5</v>
      </c>
      <c r="P22" s="77">
        <v>435.62196089999998</v>
      </c>
      <c r="Q22" s="78">
        <v>1E-3</v>
      </c>
      <c r="R22" s="78">
        <v>1.8200000000000001E-2</v>
      </c>
      <c r="S22" s="78">
        <v>4.0000000000000002E-4</v>
      </c>
    </row>
    <row r="23" spans="2:19">
      <c r="B23" t="s">
        <v>1151</v>
      </c>
      <c r="C23" t="s">
        <v>1152</v>
      </c>
      <c r="D23" t="s">
        <v>123</v>
      </c>
      <c r="E23" t="s">
        <v>1153</v>
      </c>
      <c r="F23" t="s">
        <v>421</v>
      </c>
      <c r="G23" t="s">
        <v>453</v>
      </c>
      <c r="H23" t="s">
        <v>209</v>
      </c>
      <c r="I23" t="s">
        <v>1154</v>
      </c>
      <c r="J23" s="77">
        <v>2.4</v>
      </c>
      <c r="K23" t="s">
        <v>102</v>
      </c>
      <c r="L23" s="78">
        <v>2.86E-2</v>
      </c>
      <c r="M23" s="78">
        <v>7.4399999999999994E-2</v>
      </c>
      <c r="N23" s="77">
        <v>1285714.3500000001</v>
      </c>
      <c r="O23" s="77">
        <v>91.73</v>
      </c>
      <c r="P23" s="77">
        <v>1179.385773255</v>
      </c>
      <c r="Q23" s="78">
        <v>9.4000000000000004E-3</v>
      </c>
      <c r="R23" s="78">
        <v>4.9299999999999997E-2</v>
      </c>
      <c r="S23" s="78">
        <v>1.1000000000000001E-3</v>
      </c>
    </row>
    <row r="24" spans="2:19">
      <c r="B24" t="s">
        <v>1155</v>
      </c>
      <c r="C24" t="s">
        <v>1156</v>
      </c>
      <c r="D24" t="s">
        <v>123</v>
      </c>
      <c r="E24" t="s">
        <v>673</v>
      </c>
      <c r="F24" t="s">
        <v>674</v>
      </c>
      <c r="G24" t="s">
        <v>221</v>
      </c>
      <c r="H24" t="s">
        <v>486</v>
      </c>
      <c r="I24" t="s">
        <v>1157</v>
      </c>
      <c r="J24" s="77">
        <v>0.41</v>
      </c>
      <c r="K24" t="s">
        <v>102</v>
      </c>
      <c r="L24" s="78">
        <v>4.1500000000000002E-2</v>
      </c>
      <c r="M24" s="78">
        <v>0.11890000000000001</v>
      </c>
      <c r="N24" s="77">
        <v>500000</v>
      </c>
      <c r="O24" s="77">
        <v>97.42</v>
      </c>
      <c r="P24" s="77">
        <v>487.1</v>
      </c>
      <c r="Q24" s="78">
        <v>1.2500000000000001E-2</v>
      </c>
      <c r="R24" s="78">
        <v>2.0299999999999999E-2</v>
      </c>
      <c r="S24" s="78">
        <v>5.0000000000000001E-4</v>
      </c>
    </row>
    <row r="25" spans="2:19">
      <c r="B25" s="79" t="s">
        <v>279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J26" s="77">
        <v>0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690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221</v>
      </c>
      <c r="C28" t="s">
        <v>221</v>
      </c>
      <c r="D28" s="16"/>
      <c r="E28" s="16"/>
      <c r="F28" t="s">
        <v>221</v>
      </c>
      <c r="G28" t="s">
        <v>221</v>
      </c>
      <c r="J28" s="77">
        <v>0</v>
      </c>
      <c r="K28" t="s">
        <v>221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226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s="79" t="s">
        <v>280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221</v>
      </c>
      <c r="C31" t="s">
        <v>221</v>
      </c>
      <c r="D31" s="16"/>
      <c r="E31" s="16"/>
      <c r="F31" t="s">
        <v>221</v>
      </c>
      <c r="G31" t="s">
        <v>221</v>
      </c>
      <c r="J31" s="77">
        <v>0</v>
      </c>
      <c r="K31" t="s">
        <v>221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281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221</v>
      </c>
      <c r="C33" t="s">
        <v>221</v>
      </c>
      <c r="D33" s="16"/>
      <c r="E33" s="16"/>
      <c r="F33" t="s">
        <v>221</v>
      </c>
      <c r="G33" t="s">
        <v>221</v>
      </c>
      <c r="J33" s="77">
        <v>0</v>
      </c>
      <c r="K33" t="s">
        <v>221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t="s">
        <v>228</v>
      </c>
      <c r="C34" s="16"/>
      <c r="D34" s="16"/>
      <c r="E34" s="16"/>
    </row>
    <row r="35" spans="2:19">
      <c r="B35" t="s">
        <v>274</v>
      </c>
      <c r="C35" s="16"/>
      <c r="D35" s="16"/>
      <c r="E35" s="16"/>
    </row>
    <row r="36" spans="2:19">
      <c r="B36" t="s">
        <v>275</v>
      </c>
      <c r="C36" s="16"/>
      <c r="D36" s="16"/>
      <c r="E36" s="16"/>
    </row>
    <row r="37" spans="2:19">
      <c r="B37" t="s">
        <v>276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2423838</v>
      </c>
      <c r="I11" s="7"/>
      <c r="J11" s="75">
        <v>11387.23625</v>
      </c>
      <c r="K11" s="7"/>
      <c r="L11" s="76">
        <v>1</v>
      </c>
      <c r="M11" s="76">
        <v>1.0999999999999999E-2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2423838</v>
      </c>
      <c r="J12" s="81">
        <v>11387.23625</v>
      </c>
      <c r="L12" s="80">
        <v>1</v>
      </c>
      <c r="M12" s="80">
        <v>1.0999999999999999E-2</v>
      </c>
    </row>
    <row r="13" spans="2:98">
      <c r="B13" t="s">
        <v>1158</v>
      </c>
      <c r="C13" t="s">
        <v>1159</v>
      </c>
      <c r="D13" t="s">
        <v>123</v>
      </c>
      <c r="E13" t="s">
        <v>1160</v>
      </c>
      <c r="F13" t="s">
        <v>1161</v>
      </c>
      <c r="G13" t="s">
        <v>102</v>
      </c>
      <c r="H13" s="77">
        <v>575</v>
      </c>
      <c r="I13" s="77">
        <v>400000</v>
      </c>
      <c r="J13" s="77">
        <v>2300</v>
      </c>
      <c r="K13" s="78">
        <v>1.1599999999999999E-2</v>
      </c>
      <c r="L13" s="78">
        <v>0.20200000000000001</v>
      </c>
      <c r="M13" s="78">
        <v>2.2000000000000001E-3</v>
      </c>
    </row>
    <row r="14" spans="2:98">
      <c r="B14" t="s">
        <v>1162</v>
      </c>
      <c r="C14" t="s">
        <v>1163</v>
      </c>
      <c r="D14" t="s">
        <v>123</v>
      </c>
      <c r="E14" t="s">
        <v>1164</v>
      </c>
      <c r="F14" t="s">
        <v>1165</v>
      </c>
      <c r="G14" t="s">
        <v>102</v>
      </c>
      <c r="H14" s="77">
        <v>2423263</v>
      </c>
      <c r="I14" s="77">
        <v>375</v>
      </c>
      <c r="J14" s="77">
        <v>9087.2362499999999</v>
      </c>
      <c r="K14" s="78">
        <v>1.6299999999999999E-2</v>
      </c>
      <c r="L14" s="78">
        <v>0.79800000000000004</v>
      </c>
      <c r="M14" s="78">
        <v>8.8000000000000005E-3</v>
      </c>
    </row>
    <row r="15" spans="2:98">
      <c r="B15" s="79" t="s">
        <v>226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280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221</v>
      </c>
      <c r="C17" t="s">
        <v>221</v>
      </c>
      <c r="D17" s="16"/>
      <c r="E17" s="16"/>
      <c r="F17" t="s">
        <v>221</v>
      </c>
      <c r="G17" t="s">
        <v>221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281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221</v>
      </c>
      <c r="C19" t="s">
        <v>221</v>
      </c>
      <c r="D19" s="16"/>
      <c r="E19" s="16"/>
      <c r="F19" t="s">
        <v>221</v>
      </c>
      <c r="G19" t="s">
        <v>221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228</v>
      </c>
      <c r="C20" s="16"/>
      <c r="D20" s="16"/>
      <c r="E20" s="16"/>
    </row>
    <row r="21" spans="2:13">
      <c r="B21" t="s">
        <v>274</v>
      </c>
      <c r="C21" s="16"/>
      <c r="D21" s="16"/>
      <c r="E21" s="16"/>
    </row>
    <row r="22" spans="2:13">
      <c r="B22" t="s">
        <v>275</v>
      </c>
      <c r="C22" s="16"/>
      <c r="D22" s="16"/>
      <c r="E22" s="16"/>
    </row>
    <row r="23" spans="2:13">
      <c r="B23" t="s">
        <v>276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I15" sqref="I1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1797448</v>
      </c>
      <c r="G11" s="7"/>
      <c r="H11" s="75">
        <v>3475.46947092656</v>
      </c>
      <c r="I11" s="7"/>
      <c r="J11" s="76">
        <v>1</v>
      </c>
      <c r="K11" s="76">
        <v>3.3999999999999998E-3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1719448</v>
      </c>
      <c r="H12" s="81">
        <v>2845.8662015</v>
      </c>
      <c r="J12" s="80">
        <v>0.81879999999999997</v>
      </c>
      <c r="K12" s="80">
        <v>2.8E-3</v>
      </c>
    </row>
    <row r="13" spans="2:55">
      <c r="B13" s="79" t="s">
        <v>1166</v>
      </c>
      <c r="C13" s="16"/>
      <c r="F13" s="81">
        <v>369448</v>
      </c>
      <c r="H13" s="81">
        <v>1412.7691520000001</v>
      </c>
      <c r="J13" s="80">
        <v>0.40649999999999997</v>
      </c>
      <c r="K13" s="80">
        <v>1.4E-3</v>
      </c>
    </row>
    <row r="14" spans="2:55">
      <c r="B14" t="s">
        <v>1167</v>
      </c>
      <c r="C14" t="s">
        <v>1168</v>
      </c>
      <c r="D14" t="s">
        <v>106</v>
      </c>
      <c r="E14" t="s">
        <v>763</v>
      </c>
      <c r="F14" s="77">
        <v>369448</v>
      </c>
      <c r="G14" s="77">
        <v>100</v>
      </c>
      <c r="H14" s="77">
        <v>1412.7691520000001</v>
      </c>
      <c r="I14" s="78">
        <v>7.0699999999999999E-2</v>
      </c>
      <c r="J14" s="78">
        <v>0.40649999999999997</v>
      </c>
      <c r="K14" s="78">
        <v>1.4E-3</v>
      </c>
    </row>
    <row r="15" spans="2:55">
      <c r="B15" s="79" t="s">
        <v>1169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221</v>
      </c>
      <c r="C16" t="s">
        <v>221</v>
      </c>
      <c r="D16" t="s">
        <v>221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1170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221</v>
      </c>
      <c r="C18" t="s">
        <v>221</v>
      </c>
      <c r="D18" t="s">
        <v>221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1171</v>
      </c>
      <c r="C19" s="16"/>
      <c r="F19" s="81">
        <v>1350000</v>
      </c>
      <c r="H19" s="81">
        <v>1433.0970494999999</v>
      </c>
      <c r="J19" s="80">
        <v>0.4123</v>
      </c>
      <c r="K19" s="80">
        <v>1.4E-3</v>
      </c>
    </row>
    <row r="20" spans="2:11">
      <c r="B20" t="s">
        <v>1172</v>
      </c>
      <c r="C20" t="s">
        <v>1173</v>
      </c>
      <c r="D20" t="s">
        <v>102</v>
      </c>
      <c r="E20" t="s">
        <v>1174</v>
      </c>
      <c r="F20" s="77">
        <v>1350000</v>
      </c>
      <c r="G20" s="77">
        <v>106.155337</v>
      </c>
      <c r="H20" s="77">
        <v>1433.0970494999999</v>
      </c>
      <c r="I20" s="78">
        <v>2.07E-2</v>
      </c>
      <c r="J20" s="78">
        <v>0.4123</v>
      </c>
      <c r="K20" s="78">
        <v>1.4E-3</v>
      </c>
    </row>
    <row r="21" spans="2:11">
      <c r="B21" s="79" t="s">
        <v>226</v>
      </c>
      <c r="C21" s="16"/>
      <c r="F21" s="81">
        <v>78000</v>
      </c>
      <c r="H21" s="81">
        <v>629.60326942656002</v>
      </c>
      <c r="J21" s="80">
        <v>0.1812</v>
      </c>
      <c r="K21" s="80">
        <v>5.9999999999999995E-4</v>
      </c>
    </row>
    <row r="22" spans="2:11">
      <c r="B22" s="79" t="s">
        <v>1175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221</v>
      </c>
      <c r="C23" t="s">
        <v>221</v>
      </c>
      <c r="D23" t="s">
        <v>221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1176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221</v>
      </c>
      <c r="C25" t="s">
        <v>221</v>
      </c>
      <c r="D25" t="s">
        <v>221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1177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221</v>
      </c>
      <c r="C27" t="s">
        <v>221</v>
      </c>
      <c r="D27" t="s">
        <v>221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1178</v>
      </c>
      <c r="C28" s="16"/>
      <c r="F28" s="81">
        <v>78000</v>
      </c>
      <c r="H28" s="81">
        <v>629.60326942656002</v>
      </c>
      <c r="J28" s="80">
        <v>0.1812</v>
      </c>
      <c r="K28" s="80">
        <v>5.9999999999999995E-4</v>
      </c>
    </row>
    <row r="29" spans="2:11">
      <c r="B29" t="s">
        <v>1179</v>
      </c>
      <c r="C29" t="s">
        <v>1180</v>
      </c>
      <c r="D29" t="s">
        <v>106</v>
      </c>
      <c r="E29" t="s">
        <v>1181</v>
      </c>
      <c r="F29" s="77">
        <v>78000</v>
      </c>
      <c r="G29" s="77">
        <v>211.08359799999999</v>
      </c>
      <c r="H29" s="77">
        <v>629.60326942656002</v>
      </c>
      <c r="I29" s="78">
        <v>0</v>
      </c>
      <c r="J29" s="78">
        <v>0.1812</v>
      </c>
      <c r="K29" s="78">
        <v>5.9999999999999995E-4</v>
      </c>
    </row>
    <row r="30" spans="2:11">
      <c r="B30" t="s">
        <v>228</v>
      </c>
      <c r="C30" s="16"/>
    </row>
    <row r="31" spans="2:11">
      <c r="B31" t="s">
        <v>274</v>
      </c>
      <c r="C31" s="16"/>
    </row>
    <row r="32" spans="2:11">
      <c r="B32" t="s">
        <v>275</v>
      </c>
      <c r="C32" s="16"/>
    </row>
    <row r="33" spans="2:3">
      <c r="B33" t="s">
        <v>276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277755</v>
      </c>
      <c r="H11" s="7"/>
      <c r="I11" s="75">
        <v>9.2558787575500006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1182</v>
      </c>
      <c r="C12" s="16"/>
      <c r="D12" s="16"/>
      <c r="G12" s="81">
        <v>277755</v>
      </c>
      <c r="I12" s="81">
        <v>9.2558787575500006</v>
      </c>
      <c r="K12" s="80">
        <v>1</v>
      </c>
      <c r="L12" s="80">
        <v>0</v>
      </c>
    </row>
    <row r="13" spans="2:59">
      <c r="B13" t="s">
        <v>1183</v>
      </c>
      <c r="C13" t="s">
        <v>1184</v>
      </c>
      <c r="D13" t="s">
        <v>694</v>
      </c>
      <c r="E13" t="s">
        <v>106</v>
      </c>
      <c r="F13" t="s">
        <v>1185</v>
      </c>
      <c r="G13" s="77">
        <v>130000</v>
      </c>
      <c r="H13" s="77">
        <v>1.8619000000000001</v>
      </c>
      <c r="I13" s="77">
        <v>9.25587728</v>
      </c>
      <c r="J13" s="78">
        <v>0</v>
      </c>
      <c r="K13" s="78">
        <v>1</v>
      </c>
      <c r="L13" s="78">
        <v>0</v>
      </c>
    </row>
    <row r="14" spans="2:59">
      <c r="B14" t="s">
        <v>1186</v>
      </c>
      <c r="C14" t="s">
        <v>1187</v>
      </c>
      <c r="D14" t="s">
        <v>891</v>
      </c>
      <c r="E14" t="s">
        <v>102</v>
      </c>
      <c r="F14" t="s">
        <v>575</v>
      </c>
      <c r="G14" s="77">
        <v>35519</v>
      </c>
      <c r="H14" s="77">
        <v>9.9999999999999995E-7</v>
      </c>
      <c r="I14" s="77">
        <v>3.5518999999999999E-7</v>
      </c>
      <c r="J14" s="78">
        <v>0</v>
      </c>
      <c r="K14" s="78">
        <v>0</v>
      </c>
      <c r="L14" s="78">
        <v>0</v>
      </c>
    </row>
    <row r="15" spans="2:59">
      <c r="B15" t="s">
        <v>1188</v>
      </c>
      <c r="C15" t="s">
        <v>1189</v>
      </c>
      <c r="D15" t="s">
        <v>880</v>
      </c>
      <c r="E15" t="s">
        <v>102</v>
      </c>
      <c r="F15" t="s">
        <v>1190</v>
      </c>
      <c r="G15" s="77">
        <v>72236</v>
      </c>
      <c r="H15" s="77">
        <v>9.9999999999999995E-7</v>
      </c>
      <c r="I15" s="77">
        <v>7.2236000000000002E-7</v>
      </c>
      <c r="J15" s="78">
        <v>0</v>
      </c>
      <c r="K15" s="78">
        <v>0</v>
      </c>
      <c r="L15" s="78">
        <v>0</v>
      </c>
    </row>
    <row r="16" spans="2:59">
      <c r="B16" t="s">
        <v>1191</v>
      </c>
      <c r="C16" t="s">
        <v>1192</v>
      </c>
      <c r="D16" t="s">
        <v>412</v>
      </c>
      <c r="E16" t="s">
        <v>102</v>
      </c>
      <c r="F16" t="s">
        <v>1193</v>
      </c>
      <c r="G16" s="77">
        <v>40000</v>
      </c>
      <c r="H16" s="77">
        <v>9.9999999999999995E-7</v>
      </c>
      <c r="I16" s="77">
        <v>3.9999999999999998E-7</v>
      </c>
      <c r="J16" s="78">
        <v>0</v>
      </c>
      <c r="K16" s="78">
        <v>0</v>
      </c>
      <c r="L16" s="78">
        <v>0</v>
      </c>
    </row>
    <row r="17" spans="2:12">
      <c r="B17" s="79" t="s">
        <v>1070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228</v>
      </c>
      <c r="C19" s="16"/>
      <c r="D19" s="16"/>
    </row>
    <row r="20" spans="2:12">
      <c r="B20" t="s">
        <v>274</v>
      </c>
      <c r="C20" s="16"/>
      <c r="D20" s="16"/>
    </row>
    <row r="21" spans="2:12">
      <c r="B21" t="s">
        <v>275</v>
      </c>
      <c r="C21" s="16"/>
      <c r="D21" s="16"/>
    </row>
    <row r="22" spans="2:12">
      <c r="B22" t="s">
        <v>276</v>
      </c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1071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1072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1194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1073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690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1071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1074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1073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1075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690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274</v>
      </c>
      <c r="C35" s="16"/>
      <c r="D35" s="16"/>
    </row>
    <row r="36" spans="2:12">
      <c r="B36" t="s">
        <v>275</v>
      </c>
      <c r="C36" s="16"/>
      <c r="D36" s="16"/>
    </row>
    <row r="37" spans="2:12">
      <c r="B37" t="s">
        <v>276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203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1071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1072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1194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1073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690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1071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1074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1073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690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228</v>
      </c>
      <c r="C32" s="16"/>
      <c r="D32" s="16"/>
    </row>
    <row r="33" spans="2:4">
      <c r="B33" t="s">
        <v>274</v>
      </c>
      <c r="C33" s="16"/>
      <c r="D33" s="16"/>
    </row>
    <row r="34" spans="2:4">
      <c r="B34" t="s">
        <v>275</v>
      </c>
      <c r="C34" s="16"/>
      <c r="D34" s="16"/>
    </row>
    <row r="35" spans="2:4">
      <c r="B35" t="s">
        <v>276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1092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1093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1094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1095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D19" s="16"/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1096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1097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1098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1092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1093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1094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1095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1096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1097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1098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274</v>
      </c>
      <c r="D41" s="16"/>
    </row>
    <row r="42" spans="2:17">
      <c r="B42" t="s">
        <v>275</v>
      </c>
      <c r="D42" s="16"/>
    </row>
    <row r="43" spans="2:17">
      <c r="B43" t="s">
        <v>276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3.45</v>
      </c>
      <c r="J11" s="18"/>
      <c r="K11" s="18"/>
      <c r="L11" s="18"/>
      <c r="M11" s="76">
        <v>0</v>
      </c>
      <c r="N11" s="75">
        <v>19814007.438000001</v>
      </c>
      <c r="O11" s="7"/>
      <c r="P11" s="75">
        <v>25319.612929646701</v>
      </c>
      <c r="Q11" s="76">
        <v>1</v>
      </c>
      <c r="R11" s="76">
        <v>2.4500000000000001E-2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3.45</v>
      </c>
      <c r="M12" s="80">
        <v>0</v>
      </c>
      <c r="N12" s="81">
        <v>19814007.438000001</v>
      </c>
      <c r="P12" s="81">
        <v>25319.612929646701</v>
      </c>
      <c r="Q12" s="80">
        <v>1</v>
      </c>
      <c r="R12" s="80">
        <v>2.4500000000000001E-2</v>
      </c>
    </row>
    <row r="13" spans="2:60">
      <c r="B13" s="79" t="s">
        <v>1195</v>
      </c>
      <c r="I13" s="81">
        <v>3.45</v>
      </c>
      <c r="M13" s="80">
        <v>0</v>
      </c>
      <c r="N13" s="81">
        <v>19814007.438000001</v>
      </c>
      <c r="P13" s="81">
        <v>25319.612929646701</v>
      </c>
      <c r="Q13" s="80">
        <v>1</v>
      </c>
      <c r="R13" s="80">
        <v>2.4500000000000001E-2</v>
      </c>
    </row>
    <row r="14" spans="2:60">
      <c r="B14" t="s">
        <v>1224</v>
      </c>
      <c r="C14" t="s">
        <v>1196</v>
      </c>
      <c r="D14" t="s">
        <v>1197</v>
      </c>
      <c r="F14" t="s">
        <v>1198</v>
      </c>
      <c r="G14" t="s">
        <v>1199</v>
      </c>
      <c r="H14" t="s">
        <v>1200</v>
      </c>
      <c r="I14" s="77">
        <v>3.45</v>
      </c>
      <c r="J14" t="s">
        <v>1201</v>
      </c>
      <c r="K14" t="s">
        <v>102</v>
      </c>
      <c r="L14" s="78">
        <v>0</v>
      </c>
      <c r="M14" s="78">
        <v>0</v>
      </c>
      <c r="N14" s="77">
        <v>19814007.438000001</v>
      </c>
      <c r="O14" s="77">
        <v>127.78643093212864</v>
      </c>
      <c r="P14" s="77">
        <v>25319.612929646701</v>
      </c>
      <c r="Q14" s="78">
        <v>1</v>
      </c>
      <c r="R14" s="78">
        <v>2.4500000000000001E-2</v>
      </c>
    </row>
    <row r="15" spans="2:60">
      <c r="B15" s="79" t="s">
        <v>1202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221</v>
      </c>
      <c r="D16" t="s">
        <v>221</v>
      </c>
      <c r="F16" t="s">
        <v>221</v>
      </c>
      <c r="I16" s="77">
        <v>0</v>
      </c>
      <c r="J16" t="s">
        <v>221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1203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221</v>
      </c>
      <c r="D18" t="s">
        <v>221</v>
      </c>
      <c r="F18" t="s">
        <v>221</v>
      </c>
      <c r="I18" s="77">
        <v>0</v>
      </c>
      <c r="J18" t="s">
        <v>221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1204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221</v>
      </c>
      <c r="D20" t="s">
        <v>221</v>
      </c>
      <c r="F20" t="s">
        <v>221</v>
      </c>
      <c r="I20" s="77">
        <v>0</v>
      </c>
      <c r="J20" t="s">
        <v>221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1205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221</v>
      </c>
      <c r="D22" t="s">
        <v>221</v>
      </c>
      <c r="F22" t="s">
        <v>221</v>
      </c>
      <c r="I22" s="77">
        <v>0</v>
      </c>
      <c r="J22" t="s">
        <v>221</v>
      </c>
      <c r="K22" t="s">
        <v>221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1206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1207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221</v>
      </c>
      <c r="D25" t="s">
        <v>221</v>
      </c>
      <c r="F25" t="s">
        <v>221</v>
      </c>
      <c r="I25" s="77">
        <v>0</v>
      </c>
      <c r="J25" t="s">
        <v>221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1208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221</v>
      </c>
      <c r="D27" t="s">
        <v>221</v>
      </c>
      <c r="F27" t="s">
        <v>221</v>
      </c>
      <c r="I27" s="77">
        <v>0</v>
      </c>
      <c r="J27" t="s">
        <v>221</v>
      </c>
      <c r="K27" t="s">
        <v>221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1209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221</v>
      </c>
      <c r="D29" t="s">
        <v>221</v>
      </c>
      <c r="F29" t="s">
        <v>221</v>
      </c>
      <c r="I29" s="77">
        <v>0</v>
      </c>
      <c r="J29" t="s">
        <v>221</v>
      </c>
      <c r="K29" t="s">
        <v>221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1210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221</v>
      </c>
      <c r="D31" t="s">
        <v>221</v>
      </c>
      <c r="F31" t="s">
        <v>221</v>
      </c>
      <c r="I31" s="77">
        <v>0</v>
      </c>
      <c r="J31" t="s">
        <v>221</v>
      </c>
      <c r="K31" t="s">
        <v>221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1211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221</v>
      </c>
      <c r="D34" t="s">
        <v>221</v>
      </c>
      <c r="F34" t="s">
        <v>221</v>
      </c>
      <c r="I34" s="77">
        <v>0</v>
      </c>
      <c r="J34" t="s">
        <v>221</v>
      </c>
      <c r="K34" t="s">
        <v>221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1203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221</v>
      </c>
      <c r="D36" t="s">
        <v>221</v>
      </c>
      <c r="F36" t="s">
        <v>221</v>
      </c>
      <c r="I36" s="77">
        <v>0</v>
      </c>
      <c r="J36" t="s">
        <v>221</v>
      </c>
      <c r="K36" t="s">
        <v>221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1204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221</v>
      </c>
      <c r="D38" t="s">
        <v>221</v>
      </c>
      <c r="F38" t="s">
        <v>221</v>
      </c>
      <c r="I38" s="77">
        <v>0</v>
      </c>
      <c r="J38" t="s">
        <v>221</v>
      </c>
      <c r="K38" t="s">
        <v>221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1210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221</v>
      </c>
      <c r="D40" t="s">
        <v>221</v>
      </c>
      <c r="F40" t="s">
        <v>221</v>
      </c>
      <c r="I40" s="77">
        <v>0</v>
      </c>
      <c r="J40" t="s">
        <v>221</v>
      </c>
      <c r="K40" t="s">
        <v>221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228</v>
      </c>
    </row>
    <row r="42" spans="2:18">
      <c r="B42" t="s">
        <v>274</v>
      </c>
    </row>
    <row r="43" spans="2:18">
      <c r="B43" t="s">
        <v>275</v>
      </c>
    </row>
    <row r="44" spans="2:18">
      <c r="B44" t="s">
        <v>276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1104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1105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221</v>
      </c>
      <c r="C16" t="s">
        <v>221</v>
      </c>
      <c r="E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1212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E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1213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E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690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221</v>
      </c>
      <c r="C22" t="s">
        <v>221</v>
      </c>
      <c r="E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E24" t="s">
        <v>221</v>
      </c>
      <c r="G24" s="77">
        <v>0</v>
      </c>
      <c r="H24" t="s">
        <v>221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274</v>
      </c>
    </row>
    <row r="27" spans="2:15">
      <c r="B27" t="s">
        <v>275</v>
      </c>
    </row>
    <row r="28" spans="2:15">
      <c r="B28" t="s">
        <v>276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1214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1215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1214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1215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26090.781621063001</v>
      </c>
      <c r="J11" s="76">
        <v>1</v>
      </c>
      <c r="K11" s="76">
        <v>2.53E-2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C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26090.781621063001</v>
      </c>
      <c r="J14" s="80">
        <v>1</v>
      </c>
      <c r="K14" s="80">
        <v>2.53E-2</v>
      </c>
    </row>
    <row r="15" spans="2:60">
      <c r="B15" t="s">
        <v>1216</v>
      </c>
      <c r="C15" t="s">
        <v>1217</v>
      </c>
      <c r="D15" t="s">
        <v>221</v>
      </c>
      <c r="E15" t="s">
        <v>486</v>
      </c>
      <c r="F15" s="78">
        <v>0</v>
      </c>
      <c r="G15" t="s">
        <v>202</v>
      </c>
      <c r="H15" s="78">
        <v>0</v>
      </c>
      <c r="I15" s="77">
        <v>1.0544556E-2</v>
      </c>
      <c r="J15" s="78">
        <v>0</v>
      </c>
      <c r="K15" s="78">
        <v>0</v>
      </c>
    </row>
    <row r="16" spans="2:60">
      <c r="B16" t="s">
        <v>1218</v>
      </c>
      <c r="C16" t="s">
        <v>1219</v>
      </c>
      <c r="D16" t="s">
        <v>221</v>
      </c>
      <c r="E16" t="s">
        <v>486</v>
      </c>
      <c r="F16" s="78">
        <v>0</v>
      </c>
      <c r="G16" t="s">
        <v>201</v>
      </c>
      <c r="H16" s="78">
        <v>0</v>
      </c>
      <c r="I16" s="77">
        <v>193.17322709999999</v>
      </c>
      <c r="J16" s="78">
        <v>7.4000000000000003E-3</v>
      </c>
      <c r="K16" s="78">
        <v>2.0000000000000001E-4</v>
      </c>
    </row>
    <row r="17" spans="2:11">
      <c r="B17" t="s">
        <v>1220</v>
      </c>
      <c r="C17" t="s">
        <v>1221</v>
      </c>
      <c r="D17" t="s">
        <v>221</v>
      </c>
      <c r="E17" t="s">
        <v>486</v>
      </c>
      <c r="F17" s="78">
        <v>0</v>
      </c>
      <c r="G17" t="s">
        <v>110</v>
      </c>
      <c r="H17" s="78">
        <v>0</v>
      </c>
      <c r="I17" s="77">
        <v>2367.8614294069998</v>
      </c>
      <c r="J17" s="78">
        <v>9.0800000000000006E-2</v>
      </c>
      <c r="K17" s="78">
        <v>2.3E-3</v>
      </c>
    </row>
    <row r="18" spans="2:11">
      <c r="B18" t="s">
        <v>1222</v>
      </c>
      <c r="C18" t="s">
        <v>1223</v>
      </c>
      <c r="D18" t="s">
        <v>221</v>
      </c>
      <c r="E18" t="s">
        <v>486</v>
      </c>
      <c r="F18" s="78">
        <v>0</v>
      </c>
      <c r="G18" t="s">
        <v>106</v>
      </c>
      <c r="H18" s="78">
        <v>0</v>
      </c>
      <c r="I18" s="77">
        <v>23529.736420000001</v>
      </c>
      <c r="J18" s="78">
        <v>0.90180000000000005</v>
      </c>
      <c r="K18" s="78">
        <v>2.2800000000000001E-2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0</v>
      </c>
    </row>
    <row r="13" spans="2:17">
      <c r="B13" t="s">
        <v>221</v>
      </c>
      <c r="C13" s="77">
        <v>0</v>
      </c>
    </row>
    <row r="14" spans="2:17">
      <c r="B14" s="79" t="s">
        <v>226</v>
      </c>
      <c r="C14" s="81">
        <v>0</v>
      </c>
    </row>
    <row r="15" spans="2:17">
      <c r="B15" t="s">
        <v>221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690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1104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1105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690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1104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1105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690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274</v>
      </c>
      <c r="D27" s="16"/>
    </row>
    <row r="28" spans="2:23">
      <c r="B28" t="s">
        <v>275</v>
      </c>
      <c r="D28" s="16"/>
    </row>
    <row r="29" spans="2:23">
      <c r="B29" t="s">
        <v>276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8F15C97-915A-4FF4-B75E-64D5D6FBA807}"/>
</file>

<file path=customXml/itemProps2.xml><?xml version="1.0" encoding="utf-8"?>
<ds:datastoreItem xmlns:ds="http://schemas.openxmlformats.org/officeDocument/2006/customXml" ds:itemID="{ED5BA70B-F15F-4E43-A73B-BFF156F17A79}"/>
</file>

<file path=customXml/itemProps3.xml><?xml version="1.0" encoding="utf-8"?>
<ds:datastoreItem xmlns:ds="http://schemas.openxmlformats.org/officeDocument/2006/customXml" ds:itemID="{BF0F523A-5455-4C30-9EFA-D4467EEC90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2023-10-22T09:17:10Z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