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03.22\נכס בודד לשידור\"/>
    </mc:Choice>
  </mc:AlternateContent>
  <bookViews>
    <workbookView xWindow="0" yWindow="105" windowWidth="24240" windowHeight="12585" firstSheet="20" activeTab="2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קרנות סל" sheetId="7" r:id="rId6"/>
    <sheet name="מניות" sheetId="6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6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5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C16" i="1" l="1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L11" i="6"/>
  <c r="I11" i="6"/>
  <c r="L132" i="6"/>
  <c r="I132" i="6"/>
  <c r="L145" i="6"/>
  <c r="I145" i="6"/>
  <c r="L160" i="6"/>
  <c r="T135" i="5" l="1"/>
  <c r="T132" i="5"/>
  <c r="T131" i="5"/>
  <c r="T123" i="5"/>
  <c r="T121" i="5"/>
  <c r="T104" i="5"/>
  <c r="T73" i="5"/>
  <c r="T71" i="5"/>
  <c r="T69" i="5"/>
  <c r="T68" i="5"/>
  <c r="T66" i="5"/>
  <c r="T35" i="5"/>
  <c r="O11" i="5" l="1"/>
  <c r="O12" i="5"/>
  <c r="O79" i="5"/>
  <c r="O13" i="5"/>
  <c r="I12" i="6"/>
  <c r="I13" i="6"/>
  <c r="I39" i="6"/>
  <c r="R135" i="5" l="1"/>
  <c r="P135" i="5" s="1"/>
  <c r="P69" i="5"/>
  <c r="P68" i="5"/>
  <c r="R69" i="5"/>
  <c r="R68" i="5"/>
  <c r="R132" i="5"/>
  <c r="P132" i="5" s="1"/>
  <c r="R123" i="5"/>
  <c r="P123" i="5" s="1"/>
  <c r="R131" i="5"/>
  <c r="P131" i="5" s="1"/>
  <c r="J43" i="6"/>
  <c r="J42" i="6"/>
  <c r="L43" i="6"/>
  <c r="L42" i="6"/>
  <c r="R35" i="5"/>
  <c r="P35" i="5" s="1"/>
  <c r="R71" i="5"/>
  <c r="P71" i="5" s="1"/>
  <c r="R73" i="5"/>
  <c r="P73" i="5" s="1"/>
  <c r="R104" i="5"/>
  <c r="P104" i="5" s="1"/>
  <c r="R121" i="5"/>
  <c r="P121" i="5" s="1"/>
  <c r="R66" i="5"/>
  <c r="P66" i="5" s="1"/>
  <c r="J32" i="6"/>
  <c r="J31" i="6"/>
  <c r="L32" i="6"/>
  <c r="L31" i="6"/>
  <c r="C42" i="1" l="1"/>
  <c r="D41" i="1"/>
  <c r="D40" i="1"/>
  <c r="D36" i="1"/>
  <c r="D35" i="1"/>
  <c r="D32" i="1"/>
  <c r="D31" i="1"/>
  <c r="D28" i="1"/>
  <c r="D27" i="1"/>
  <c r="D24" i="1"/>
  <c r="D22" i="1"/>
  <c r="D20" i="1"/>
  <c r="D19" i="1"/>
  <c r="D18" i="1"/>
  <c r="D17" i="1"/>
  <c r="D16" i="1"/>
  <c r="D15" i="1"/>
  <c r="D14" i="1"/>
  <c r="D13" i="1"/>
  <c r="D11" i="1"/>
  <c r="C11" i="1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J11" i="2"/>
  <c r="J12" i="2"/>
  <c r="J13" i="2"/>
  <c r="D43" i="1" l="1"/>
  <c r="O150" i="6"/>
  <c r="O142" i="6"/>
  <c r="O136" i="6"/>
  <c r="O130" i="6"/>
  <c r="O126" i="6"/>
  <c r="O122" i="6"/>
  <c r="O118" i="6"/>
  <c r="O116" i="6"/>
  <c r="O112" i="6"/>
  <c r="O108" i="6"/>
  <c r="O104" i="6"/>
  <c r="O100" i="6"/>
  <c r="O96" i="6"/>
  <c r="O92" i="6"/>
  <c r="O88" i="6"/>
  <c r="O84" i="6"/>
  <c r="O80" i="6"/>
  <c r="O76" i="6"/>
  <c r="O72" i="6"/>
  <c r="O68" i="6"/>
  <c r="O64" i="6"/>
  <c r="O60" i="6"/>
  <c r="O56" i="6"/>
  <c r="O54" i="6"/>
  <c r="O50" i="6"/>
  <c r="O46" i="6"/>
  <c r="O44" i="6"/>
  <c r="O40" i="6"/>
  <c r="O36" i="6"/>
  <c r="O32" i="6"/>
  <c r="O28" i="6"/>
  <c r="O22" i="6"/>
  <c r="O18" i="6"/>
  <c r="O14" i="6"/>
  <c r="O43" i="6"/>
  <c r="O39" i="6"/>
  <c r="O33" i="6"/>
  <c r="O27" i="6"/>
  <c r="O23" i="6"/>
  <c r="O17" i="6"/>
  <c r="O13" i="6"/>
  <c r="O164" i="6"/>
  <c r="O162" i="6"/>
  <c r="O160" i="6"/>
  <c r="O158" i="6"/>
  <c r="O156" i="6"/>
  <c r="O154" i="6"/>
  <c r="O152" i="6"/>
  <c r="O148" i="6"/>
  <c r="O146" i="6"/>
  <c r="O144" i="6"/>
  <c r="O140" i="6"/>
  <c r="O138" i="6"/>
  <c r="O134" i="6"/>
  <c r="O132" i="6"/>
  <c r="O128" i="6"/>
  <c r="O124" i="6"/>
  <c r="O120" i="6"/>
  <c r="O114" i="6"/>
  <c r="O110" i="6"/>
  <c r="O106" i="6"/>
  <c r="O102" i="6"/>
  <c r="O98" i="6"/>
  <c r="O94" i="6"/>
  <c r="O90" i="6"/>
  <c r="O86" i="6"/>
  <c r="O82" i="6"/>
  <c r="O78" i="6"/>
  <c r="O74" i="6"/>
  <c r="O70" i="6"/>
  <c r="O66" i="6"/>
  <c r="O62" i="6"/>
  <c r="O58" i="6"/>
  <c r="O52" i="6"/>
  <c r="O48" i="6"/>
  <c r="O42" i="6"/>
  <c r="O38" i="6"/>
  <c r="O34" i="6"/>
  <c r="O30" i="6"/>
  <c r="O26" i="6"/>
  <c r="O24" i="6"/>
  <c r="O20" i="6"/>
  <c r="O16" i="6"/>
  <c r="O12" i="6"/>
  <c r="O37" i="6"/>
  <c r="O29" i="6"/>
  <c r="O21" i="6"/>
  <c r="O15" i="6"/>
  <c r="O163" i="6"/>
  <c r="O161" i="6"/>
  <c r="O159" i="6"/>
  <c r="O157" i="6"/>
  <c r="O155" i="6"/>
  <c r="O153" i="6"/>
  <c r="O151" i="6"/>
  <c r="O149" i="6"/>
  <c r="O147" i="6"/>
  <c r="O145" i="6"/>
  <c r="O143" i="6"/>
  <c r="O141" i="6"/>
  <c r="O139" i="6"/>
  <c r="O137" i="6"/>
  <c r="O135" i="6"/>
  <c r="O133" i="6"/>
  <c r="O131" i="6"/>
  <c r="O129" i="6"/>
  <c r="O127" i="6"/>
  <c r="O125" i="6"/>
  <c r="O123" i="6"/>
  <c r="O12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85" i="6"/>
  <c r="O83" i="6"/>
  <c r="O81" i="6"/>
  <c r="O79" i="6"/>
  <c r="O77" i="6"/>
  <c r="O75" i="6"/>
  <c r="O73" i="6"/>
  <c r="O71" i="6"/>
  <c r="O69" i="6"/>
  <c r="O67" i="6"/>
  <c r="O65" i="6"/>
  <c r="O63" i="6"/>
  <c r="O61" i="6"/>
  <c r="O59" i="6"/>
  <c r="O57" i="6"/>
  <c r="O55" i="6"/>
  <c r="O53" i="6"/>
  <c r="O51" i="6"/>
  <c r="O49" i="6"/>
  <c r="O47" i="6"/>
  <c r="O45" i="6"/>
  <c r="O41" i="6"/>
  <c r="O35" i="6"/>
  <c r="O31" i="6"/>
  <c r="O25" i="6"/>
  <c r="O19" i="6"/>
  <c r="O11" i="6"/>
  <c r="U135" i="5"/>
  <c r="U131" i="5"/>
  <c r="U121" i="5"/>
  <c r="U73" i="5"/>
  <c r="U69" i="5"/>
  <c r="U66" i="5"/>
  <c r="U132" i="5"/>
  <c r="U123" i="5"/>
  <c r="U104" i="5"/>
  <c r="U71" i="5"/>
  <c r="U68" i="5"/>
  <c r="U35" i="5"/>
  <c r="D25" i="1"/>
  <c r="D29" i="1"/>
  <c r="D33" i="1"/>
  <c r="D37" i="1"/>
  <c r="D42" i="1"/>
  <c r="D21" i="1"/>
  <c r="D26" i="1"/>
  <c r="D30" i="1"/>
  <c r="D34" i="1"/>
  <c r="D39" i="1"/>
</calcChain>
</file>

<file path=xl/sharedStrings.xml><?xml version="1.0" encoding="utf-8"?>
<sst xmlns="http://schemas.openxmlformats.org/spreadsheetml/2006/main" count="5349" uniqueCount="1481">
  <si>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</si>
  <si>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</si>
  <si>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</si>
  <si>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</si>
  <si>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</si>
  <si>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</si>
  <si>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</si>
  <si>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</si>
  <si>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</si>
  <si>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</si>
  <si>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</si>
  <si>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</si>
  <si>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</si>
  <si>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</si>
  <si>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</si>
  <si>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</si>
  <si>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</si>
  <si>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</si>
  <si>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</si>
  <si>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</si>
  <si>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</si>
  <si>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</si>
  <si>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</si>
  <si>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</si>
  <si>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</si>
  <si>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</si>
  <si>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</si>
  <si>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</si>
  <si>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</si>
  <si>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</si>
  <si>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</si>
  <si>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</si>
  <si>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</si>
  <si>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</si>
  <si>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</si>
  <si>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</si>
  <si>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</si>
  <si>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</si>
  <si>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</si>
  <si>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</si>
  <si>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</si>
  <si>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</si>
  <si>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</si>
  <si>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</si>
  <si>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</si>
  <si>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</si>
  <si>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</si>
  <si>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</si>
  <si>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</si>
  <si>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</si>
  <si>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</si>
  <si>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</si>
  <si>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</si>
  <si>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</si>
  <si>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</si>
  <si>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</si>
  <si>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</si>
  <si>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</si>
  <si>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</si>
  <si>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</si>
  <si>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</si>
  <si>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</si>
  <si>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</si>
  <si>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</si>
  <si>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</si>
  <si>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</si>
  <si>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</si>
  <si>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</si>
  <si>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</si>
  <si>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</si>
  <si>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</si>
  <si>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</si>
  <si>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</si>
  <si>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</si>
  <si>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</si>
  <si>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</si>
  <si>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</si>
  <si>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</si>
  <si>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</si>
  <si>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</si>
  <si>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</si>
  <si>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</si>
  <si>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</si>
  <si>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</si>
  <si>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</si>
  <si>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</si>
  <si>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</si>
  <si>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</si>
  <si>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</si>
  <si>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</si>
  <si>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</si>
  <si>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</si>
  <si>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</si>
  <si>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</si>
  <si>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</si>
  <si>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</si>
  <si>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</si>
  <si>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</si>
  <si>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</si>
  <si>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</si>
  <si>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</si>
  <si>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</si>
  <si>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</si>
  <si>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</si>
  <si>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</si>
  <si>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</si>
  <si>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</si>
  <si>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</si>
  <si>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</si>
  <si>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</si>
  <si>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</si>
  <si>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</si>
  <si>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</si>
  <si>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</si>
  <si>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</si>
  <si>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</si>
  <si>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</si>
  <si>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</si>
  <si>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</si>
  <si>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</si>
  <si>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</si>
  <si>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</si>
  <si>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</si>
  <si>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</si>
  <si>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</si>
  <si>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</si>
  <si>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</si>
  <si>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</si>
  <si>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</si>
  <si>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</si>
  <si>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</si>
  <si>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</si>
  <si>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</si>
  <si>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</si>
  <si>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</si>
  <si>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</si>
  <si>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</si>
  <si>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</si>
  <si>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</si>
  <si>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</si>
  <si>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</si>
  <si>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</si>
  <si>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</si>
  <si>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</si>
  <si>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</si>
  <si>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</si>
  <si>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</si>
  <si>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</si>
  <si>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</si>
  <si>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</si>
  <si>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</si>
  <si>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</si>
  <si>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</si>
  <si>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</si>
  <si>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</si>
  <si>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</si>
  <si>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</si>
  <si>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</si>
  <si>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</si>
  <si>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</si>
  <si>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</si>
  <si>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</si>
  <si>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</si>
  <si>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</si>
  <si>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</si>
  <si>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</si>
  <si>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</si>
  <si>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</si>
  <si>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</si>
  <si>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</si>
  <si>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</si>
  <si>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</si>
  <si>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</si>
  <si>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</si>
  <si>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</si>
  <si>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</si>
  <si>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</si>
  <si>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</si>
  <si>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</si>
  <si>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</si>
  <si>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</si>
  <si>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</si>
  <si>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</si>
  <si>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</si>
  <si>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</si>
  <si>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</si>
  <si>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</si>
  <si>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</si>
  <si>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</si>
  <si>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</si>
  <si>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</si>
  <si>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</si>
  <si>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</si>
  <si>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</si>
  <si>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</si>
  <si>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</si>
  <si>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</si>
  <si>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</si>
  <si>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מור כללי</t>
  </si>
  <si>
    <t>בהתאם לשיטה שיושמה בדוח הכספי *</t>
  </si>
  <si>
    <t>פרנק שווצרי</t>
  </si>
  <si>
    <t>כתר דני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</si>
  <si>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</si>
  <si>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</si>
  <si>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</si>
  <si>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</si>
  <si>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</si>
  <si>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</si>
  <si>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</si>
  <si>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</si>
  <si>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</si>
  <si>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</si>
  <si>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</si>
  <si>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</si>
  <si>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</si>
  <si>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</si>
  <si>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</si>
  <si>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הונג קונג-353- בנק מזרחי</t>
  </si>
  <si>
    <t>353- 20- בנק מזרחי</t>
  </si>
  <si>
    <t>דולר סינגפורי-345- בנק מזרחי</t>
  </si>
  <si>
    <t>345- 20- בנק מזרחי</t>
  </si>
  <si>
    <t>כתר דני - 78- בנק מזרחי</t>
  </si>
  <si>
    <t>78- 20-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</si>
  <si>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</si>
  <si>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</si>
  <si>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</si>
  <si>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</si>
  <si>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</si>
  <si>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</si>
  <si>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</si>
  <si>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</si>
  <si>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</si>
  <si>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</si>
  <si>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</si>
  <si>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</si>
  <si>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</si>
  <si>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</si>
  <si>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</si>
  <si>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5904 גליל- האוצר - ממשלתית צמודה</t>
  </si>
  <si>
    <t>9590431</t>
  </si>
  <si>
    <t>RF</t>
  </si>
  <si>
    <t>28/03/22</t>
  </si>
  <si>
    <t>ממצמ 0536- האוצר - ממשלתית צמודה</t>
  </si>
  <si>
    <t>1097708</t>
  </si>
  <si>
    <t>13/12/21</t>
  </si>
  <si>
    <t>ממצמ0922- האוצר - ממשלתית צמודה</t>
  </si>
  <si>
    <t>1124056</t>
  </si>
  <si>
    <t>30/03/22</t>
  </si>
  <si>
    <t>ממצמ0923</t>
  </si>
  <si>
    <t>1128081</t>
  </si>
  <si>
    <t>29/03/22</t>
  </si>
  <si>
    <t>ממשל צמודה 0726- האוצר - ממשלתית צמודה</t>
  </si>
  <si>
    <t>1169564</t>
  </si>
  <si>
    <t>25/10/21</t>
  </si>
  <si>
    <t>ממשל צמודה 1025- האוצר - ממשלתית צמודה</t>
  </si>
  <si>
    <t>1135912</t>
  </si>
  <si>
    <t>ממשלתי צמוד 0527- האוצר - ממשלתית צמודה</t>
  </si>
  <si>
    <t>1140847</t>
  </si>
  <si>
    <t>03/08/20</t>
  </si>
  <si>
    <t>ממשלתי צמוד 0545</t>
  </si>
  <si>
    <t>1134865</t>
  </si>
  <si>
    <t>16/11/21</t>
  </si>
  <si>
    <t>סה"כ לא צמודות</t>
  </si>
  <si>
    <t>סה"כ מלווה קצר מועד</t>
  </si>
  <si>
    <t>סה"כ שחר</t>
  </si>
  <si>
    <t>ממשל שקלי 0226</t>
  </si>
  <si>
    <t>1174697</t>
  </si>
  <si>
    <t>04/01/22</t>
  </si>
  <si>
    <t>ממשל שקלי 1024- האוצר - ממשלתית שקלית</t>
  </si>
  <si>
    <t>1175777</t>
  </si>
  <si>
    <t>16/01/22</t>
  </si>
  <si>
    <t>ממשל שקלית 0327</t>
  </si>
  <si>
    <t>1139344</t>
  </si>
  <si>
    <t>07/06/21</t>
  </si>
  <si>
    <t>ממשל שקלית 0330- האוצר - ממשלתית שקלית</t>
  </si>
  <si>
    <t>1160985</t>
  </si>
  <si>
    <t>14/06/21</t>
  </si>
  <si>
    <t>ממשלתי 0825- האוצר - ממשלתית שקלית</t>
  </si>
  <si>
    <t>1135557</t>
  </si>
  <si>
    <t>11/07/21</t>
  </si>
  <si>
    <t>ממשלתי שקלי 0425- האוצר - ממשלתית שקלית</t>
  </si>
  <si>
    <t>1162668</t>
  </si>
  <si>
    <t>10/11/21</t>
  </si>
  <si>
    <t>ממשק0142- האוצר - ממשלתית שקלית</t>
  </si>
  <si>
    <t>1125400</t>
  </si>
  <si>
    <t>31/03/22</t>
  </si>
  <si>
    <t>סה"כ גילון</t>
  </si>
  <si>
    <t>ממשל משתנה 0526- האוצר - ממשלתית משתנה</t>
  </si>
  <si>
    <t>1141795</t>
  </si>
  <si>
    <t>ממשלת משתנה 1130- האוצר - ממשלתית משתנה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</si>
  <si>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</si>
  <si>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</si>
  <si>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</si>
  <si>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</si>
  <si>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</si>
  <si>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</si>
  <si>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</si>
  <si>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</si>
  <si>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</si>
  <si>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</si>
  <si>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</si>
  <si>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</si>
  <si>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</si>
  <si>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</si>
  <si>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</si>
  <si>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אגח מובנות</t>
  </si>
  <si>
    <t>17/02/21</t>
  </si>
  <si>
    <t>אלה פקדון אגח ה- אלה פקדונות</t>
  </si>
  <si>
    <t>1162577</t>
  </si>
  <si>
    <t>11/08/20</t>
  </si>
  <si>
    <t>בינל הנפק אגח יא- בינלאומי הנפקות</t>
  </si>
  <si>
    <t>1167048</t>
  </si>
  <si>
    <t>513141879</t>
  </si>
  <si>
    <t>בנקים</t>
  </si>
  <si>
    <t>23/06/20</t>
  </si>
  <si>
    <t>בינל הנפק אגח יב- בינלאומי הנפקות</t>
  </si>
  <si>
    <t>1182385</t>
  </si>
  <si>
    <t>14/02/22</t>
  </si>
  <si>
    <t>דיסק מנ אגח טו- דיסקונט מנפיקים</t>
  </si>
  <si>
    <t>7480304</t>
  </si>
  <si>
    <t>520029935</t>
  </si>
  <si>
    <t>18/01/22</t>
  </si>
  <si>
    <t>לאומי אג"ח 181- לאומי</t>
  </si>
  <si>
    <t>6040505</t>
  </si>
  <si>
    <t>520018078</t>
  </si>
  <si>
    <t>Aaa.il</t>
  </si>
  <si>
    <t>03/09/20</t>
  </si>
  <si>
    <t>מז טפ הנ אגח 62- מזרחי טפחות הנפק</t>
  </si>
  <si>
    <t>2310498</t>
  </si>
  <si>
    <t>520032046</t>
  </si>
  <si>
    <t>21/10/21</t>
  </si>
  <si>
    <t>מז טפ הנפ אגח 58- מזרחי טפחות הנפק</t>
  </si>
  <si>
    <t>2310431</t>
  </si>
  <si>
    <t>15/06/21</t>
  </si>
  <si>
    <t>מז טפ הנפק   46- מזרחי טפחות הנפק</t>
  </si>
  <si>
    <t>2310225</t>
  </si>
  <si>
    <t>30/12/21</t>
  </si>
  <si>
    <t>מז טפ הנפק 51- מזרחי טפחות הנפק</t>
  </si>
  <si>
    <t>2310324</t>
  </si>
  <si>
    <t>מזרחי טפחות  הנפקות אג"ח 44</t>
  </si>
  <si>
    <t>2310209</t>
  </si>
  <si>
    <t>02/02/21</t>
  </si>
  <si>
    <t>פועלים  אגח 200- פועלים</t>
  </si>
  <si>
    <t>6620496</t>
  </si>
  <si>
    <t>520000118</t>
  </si>
  <si>
    <t>06/01/22</t>
  </si>
  <si>
    <t>פועלים הנ אגח35- פועלים הנפקות</t>
  </si>
  <si>
    <t>1940618</t>
  </si>
  <si>
    <t>520032640</t>
  </si>
  <si>
    <t>פועלים הנפ אג32- פועלים הנפקות</t>
  </si>
  <si>
    <t>1940535</t>
  </si>
  <si>
    <t>09/02/21</t>
  </si>
  <si>
    <t>פועלים הנפקות  אג"ח 36- פועלים הנפקות</t>
  </si>
  <si>
    <t>1940659</t>
  </si>
  <si>
    <t>30/09/20</t>
  </si>
  <si>
    <t>נמלי ישראל אג"ח ב- נמלי ישראל</t>
  </si>
  <si>
    <t>1145572</t>
  </si>
  <si>
    <t>513569780</t>
  </si>
  <si>
    <t>נדלן מניב בישראל</t>
  </si>
  <si>
    <t>Aa1.il</t>
  </si>
  <si>
    <t>13/02/22</t>
  </si>
  <si>
    <t>עזריאלי  אגח ז- קבוצת עזריאלי</t>
  </si>
  <si>
    <t>1178672</t>
  </si>
  <si>
    <t>510960719</t>
  </si>
  <si>
    <t>ilAA+</t>
  </si>
  <si>
    <t>09/01/22</t>
  </si>
  <si>
    <t>עזריאלי אג"ח ה- קבוצת עזריאלי</t>
  </si>
  <si>
    <t>1156603</t>
  </si>
  <si>
    <t>03/11/20</t>
  </si>
  <si>
    <t>עזריאלי אג2- קבוצת עזריאלי</t>
  </si>
  <si>
    <t>1134436</t>
  </si>
  <si>
    <t>31/12/20</t>
  </si>
  <si>
    <t>עזריאלי אגח ח- קבוצת עזריאלי</t>
  </si>
  <si>
    <t>1178680</t>
  </si>
  <si>
    <t>פועלים הנפקות אגח 15- פועלים הנפקות</t>
  </si>
  <si>
    <t>1940543</t>
  </si>
  <si>
    <t>11/02/21</t>
  </si>
  <si>
    <t>אמות  אגח ח- אמות</t>
  </si>
  <si>
    <t>1172782</t>
  </si>
  <si>
    <t>520026683</t>
  </si>
  <si>
    <t>ilAA</t>
  </si>
  <si>
    <t>אמות אג2- אמות</t>
  </si>
  <si>
    <t>1126630</t>
  </si>
  <si>
    <t>29/07/20</t>
  </si>
  <si>
    <t>ארפורט סיטי אג"ח 5- איירפורט סיטי</t>
  </si>
  <si>
    <t>1133487</t>
  </si>
  <si>
    <t>511659401</t>
  </si>
  <si>
    <t>17/01/22</t>
  </si>
  <si>
    <t>ביג אגח טז</t>
  </si>
  <si>
    <t>1168442</t>
  </si>
  <si>
    <t>513623314</t>
  </si>
  <si>
    <t>07/09/20</t>
  </si>
  <si>
    <t>ביג אגח יז</t>
  </si>
  <si>
    <t>1168459</t>
  </si>
  <si>
    <t>06/10/20</t>
  </si>
  <si>
    <t>גב ים אג"ח 6- גב-ים</t>
  </si>
  <si>
    <t>7590128</t>
  </si>
  <si>
    <t>520001736</t>
  </si>
  <si>
    <t>05/10/20</t>
  </si>
  <si>
    <t>מבנה אגח כה- מבנה נדל"ן</t>
  </si>
  <si>
    <t>2260636</t>
  </si>
  <si>
    <t>520024126</t>
  </si>
  <si>
    <t>01/11/21</t>
  </si>
  <si>
    <t>מבני תעש אגח יח</t>
  </si>
  <si>
    <t>2260479</t>
  </si>
  <si>
    <t>07/07/21</t>
  </si>
  <si>
    <t>מבני תעשיה אגח יט</t>
  </si>
  <si>
    <t>2260487</t>
  </si>
  <si>
    <t>10/09/20</t>
  </si>
  <si>
    <t>מבני תעשיה אגח כג- מבנה נדל"ן</t>
  </si>
  <si>
    <t>2260545</t>
  </si>
  <si>
    <t>17/09/20</t>
  </si>
  <si>
    <t>מליסרון  אגח יד</t>
  </si>
  <si>
    <t>3230232</t>
  </si>
  <si>
    <t>520037789</t>
  </si>
  <si>
    <t>28/07/20</t>
  </si>
  <si>
    <t>מליסרון  אגח יט</t>
  </si>
  <si>
    <t>3230398</t>
  </si>
  <si>
    <t>18/08/20</t>
  </si>
  <si>
    <t>מליסרון  אגח16- מליסרון</t>
  </si>
  <si>
    <t>3230265</t>
  </si>
  <si>
    <t>30/08/20</t>
  </si>
  <si>
    <t>מליסרון אג10- מליסרון</t>
  </si>
  <si>
    <t>3230190</t>
  </si>
  <si>
    <t>12/08/20</t>
  </si>
  <si>
    <t>רבוע נדלן אגח ח- רבוע נדלן</t>
  </si>
  <si>
    <t>1157569</t>
  </si>
  <si>
    <t>513765859</t>
  </si>
  <si>
    <t>29/09/20</t>
  </si>
  <si>
    <t>ריט 1     אגח ו</t>
  </si>
  <si>
    <t>1138544</t>
  </si>
  <si>
    <t>513821488</t>
  </si>
  <si>
    <t>21/04/20</t>
  </si>
  <si>
    <t>ריט אג"ח 4- ריט1</t>
  </si>
  <si>
    <t>1129899</t>
  </si>
  <si>
    <t>03/06/20</t>
  </si>
  <si>
    <t>אדמה אגח  2</t>
  </si>
  <si>
    <t>1110915</t>
  </si>
  <si>
    <t>520043605</t>
  </si>
  <si>
    <t>כימיה, גומי ופלסטיק</t>
  </si>
  <si>
    <t>ilAA-</t>
  </si>
  <si>
    <t>אלוני חץ אג8- אלוני חץ</t>
  </si>
  <si>
    <t>3900271</t>
  </si>
  <si>
    <t>520038506</t>
  </si>
  <si>
    <t>אלרוב נדלן אגחו- אלרוב נדל"ן</t>
  </si>
  <si>
    <t>3870185</t>
  </si>
  <si>
    <t>520038894</t>
  </si>
  <si>
    <t>נדלן מניב בחו"ל</t>
  </si>
  <si>
    <t>28/11/21</t>
  </si>
  <si>
    <t>בזק אגח 14- בזק</t>
  </si>
  <si>
    <t>2300317</t>
  </si>
  <si>
    <t>520031931</t>
  </si>
  <si>
    <t>23/12/21</t>
  </si>
  <si>
    <t>ביג אג5- ביג</t>
  </si>
  <si>
    <t>1129279</t>
  </si>
  <si>
    <t>20/05/20</t>
  </si>
  <si>
    <t>34250659</t>
  </si>
  <si>
    <t>10/03/22</t>
  </si>
  <si>
    <t>סלע נדלן  אגח ד- סלע קפיטל נדל"ן</t>
  </si>
  <si>
    <t>1167147</t>
  </si>
  <si>
    <t>513992529</t>
  </si>
  <si>
    <t>Aa3.il</t>
  </si>
  <si>
    <t>רבוע נדלן אגח ז- רבוע נדלן</t>
  </si>
  <si>
    <t>1140615</t>
  </si>
  <si>
    <t>05/08/20</t>
  </si>
  <si>
    <t>אשטרום נכ אגח 12- אשטרום נכסים</t>
  </si>
  <si>
    <t>2510279</t>
  </si>
  <si>
    <t>520036617</t>
  </si>
  <si>
    <t>ilA+</t>
  </si>
  <si>
    <t>30/06/20</t>
  </si>
  <si>
    <t>ג'נרישן קפ אגח ב- ג'נריישן קפיטל</t>
  </si>
  <si>
    <t>1177526</t>
  </si>
  <si>
    <t>515846558</t>
  </si>
  <si>
    <t>אנרגיה</t>
  </si>
  <si>
    <t>21/06/21</t>
  </si>
  <si>
    <t>ג'נרישן קפ אגחג- ג'נריישן קפיטל</t>
  </si>
  <si>
    <t>1184555</t>
  </si>
  <si>
    <t>השקעה ואחזקות</t>
  </si>
  <si>
    <t>20/02/22</t>
  </si>
  <si>
    <t>קיסטון ריט אגחא- קיסטון ריט</t>
  </si>
  <si>
    <t>1182187</t>
  </si>
  <si>
    <t>515983476</t>
  </si>
  <si>
    <t>05/12/21</t>
  </si>
  <si>
    <t>אפי נכסים אגחיד- אפי נכסים</t>
  </si>
  <si>
    <t>1184530</t>
  </si>
  <si>
    <t>510560188</t>
  </si>
  <si>
    <t>A2.il</t>
  </si>
  <si>
    <t>אפריקה נכס אגחח- אפי נכסים</t>
  </si>
  <si>
    <t>1142231</t>
  </si>
  <si>
    <t>25/10/20</t>
  </si>
  <si>
    <t>מימון ישיר אג ב- מימון ישיר קב</t>
  </si>
  <si>
    <t>1168145</t>
  </si>
  <si>
    <t>513893123</t>
  </si>
  <si>
    <t>אשראי חוץ בנקאי</t>
  </si>
  <si>
    <t>בראק אן.וי אג"ח 2- בראק אן וי</t>
  </si>
  <si>
    <t>A3.il</t>
  </si>
  <si>
    <t>מגוריט אגח ב- מגוריט</t>
  </si>
  <si>
    <t>1168350</t>
  </si>
  <si>
    <t>515434074</t>
  </si>
  <si>
    <t>ilA-</t>
  </si>
  <si>
    <t>31/08/20</t>
  </si>
  <si>
    <t>מגוריט אגח ג- מגוריט</t>
  </si>
  <si>
    <t>21/12/21</t>
  </si>
  <si>
    <t>רני צים   אגח ב- רני צים</t>
  </si>
  <si>
    <t>1171834</t>
  </si>
  <si>
    <t>514353671</t>
  </si>
  <si>
    <t>20/01/21</t>
  </si>
  <si>
    <t>520033309</t>
  </si>
  <si>
    <t>בנייה</t>
  </si>
  <si>
    <t>ilBBB+</t>
  </si>
  <si>
    <t>19/10/21</t>
  </si>
  <si>
    <t>חג'ג' אג9- חג'ג' נדלן</t>
  </si>
  <si>
    <t>דיסקונט הש אג6- דיסקונט השקעות</t>
  </si>
  <si>
    <t>6390207</t>
  </si>
  <si>
    <t>520023896</t>
  </si>
  <si>
    <t>ilBBB</t>
  </si>
  <si>
    <t>15/11/20</t>
  </si>
  <si>
    <t>דוראל  אגח א- דוראל אנרגיה</t>
  </si>
  <si>
    <t>515364891</t>
  </si>
  <si>
    <t>אנרגיה מתחדשת</t>
  </si>
  <si>
    <t>לא מדורג</t>
  </si>
  <si>
    <t>12/10/21</t>
  </si>
  <si>
    <t>מניבים ריט אגחג- מניבים ריט</t>
  </si>
  <si>
    <t>1177658</t>
  </si>
  <si>
    <t>515327120</t>
  </si>
  <si>
    <t>22/06/21</t>
  </si>
  <si>
    <t>משק אנרג  אגח א</t>
  </si>
  <si>
    <t>1169531</t>
  </si>
  <si>
    <t>516167343</t>
  </si>
  <si>
    <t>01/11/20</t>
  </si>
  <si>
    <t>נופר אנרג אגח א- נופר אנרג'י</t>
  </si>
  <si>
    <t>1179340</t>
  </si>
  <si>
    <t>514599943</t>
  </si>
  <si>
    <t>07/03/22</t>
  </si>
  <si>
    <t>סולאיר אגח א- סולאיר</t>
  </si>
  <si>
    <t>1183730</t>
  </si>
  <si>
    <t>516046307</t>
  </si>
  <si>
    <t>20/01/22</t>
  </si>
  <si>
    <t>ריט אזורים אגח א- ריט אזורים ליוי</t>
  </si>
  <si>
    <t>1175769</t>
  </si>
  <si>
    <t>516117181</t>
  </si>
  <si>
    <t>27/05/21</t>
  </si>
  <si>
    <t>דיסקונט מנפיקים אג"ח יג</t>
  </si>
  <si>
    <t>7480155</t>
  </si>
  <si>
    <t>לאומי   אגח 178- לאומי</t>
  </si>
  <si>
    <t>6040323</t>
  </si>
  <si>
    <t>לאומי אג"ח 180- לאומי</t>
  </si>
  <si>
    <t>6040422</t>
  </si>
  <si>
    <t>לאומי אגח 184- לאומי</t>
  </si>
  <si>
    <t>6040604</t>
  </si>
  <si>
    <t>מז טפ הנפ אגח 60- מזרחי טפחות הנפק</t>
  </si>
  <si>
    <t>2310456</t>
  </si>
  <si>
    <t>12/12/21</t>
  </si>
  <si>
    <t>מזרחי  טפ הנפק   40</t>
  </si>
  <si>
    <t>2310167</t>
  </si>
  <si>
    <t>מזרחי הנפקות אג"ח   41- מזרחי טפחות הנפק</t>
  </si>
  <si>
    <t>2310175</t>
  </si>
  <si>
    <t>עמידר אגח א- עמידר</t>
  </si>
  <si>
    <t>1143585</t>
  </si>
  <si>
    <t>520017393</t>
  </si>
  <si>
    <t>25/05/21</t>
  </si>
  <si>
    <t>פועלים  אגח 100- פועלים</t>
  </si>
  <si>
    <t>6620488</t>
  </si>
  <si>
    <t>דיסקונט הת11- דיסקונט</t>
  </si>
  <si>
    <t>6910137</t>
  </si>
  <si>
    <t>520007030</t>
  </si>
  <si>
    <t>חשמל     אגח 26- חשמל</t>
  </si>
  <si>
    <t>6000202</t>
  </si>
  <si>
    <t>520000472</t>
  </si>
  <si>
    <t>נמלי ישראל אג"ח ג- נמלי ישראל</t>
  </si>
  <si>
    <t>1145580</t>
  </si>
  <si>
    <t>08/06/20</t>
  </si>
  <si>
    <t>שטראוס    אגח ה- שטראוס גרופ</t>
  </si>
  <si>
    <t>7460389</t>
  </si>
  <si>
    <t>520003781</t>
  </si>
  <si>
    <t>מזון</t>
  </si>
  <si>
    <t>06/07/20</t>
  </si>
  <si>
    <t>תעשיה אוירית אג"ח 4</t>
  </si>
  <si>
    <t>1133131</t>
  </si>
  <si>
    <t>520027194</t>
  </si>
  <si>
    <t>ביטחוניות</t>
  </si>
  <si>
    <t>05/02/20</t>
  </si>
  <si>
    <t>אקויטל אגח 3- אקויטל</t>
  </si>
  <si>
    <t>7550148</t>
  </si>
  <si>
    <t>520030859</t>
  </si>
  <si>
    <t>15/10/20</t>
  </si>
  <si>
    <t>וילאר אגח 7- וילאר</t>
  </si>
  <si>
    <t>4160149</t>
  </si>
  <si>
    <t>520038910</t>
  </si>
  <si>
    <t>27/01/21</t>
  </si>
  <si>
    <t>כיל       אגח ה</t>
  </si>
  <si>
    <t>2810299</t>
  </si>
  <si>
    <t>520027830</t>
  </si>
  <si>
    <t>08/07/21</t>
  </si>
  <si>
    <t>מליסרון אגח טו</t>
  </si>
  <si>
    <t>3230240</t>
  </si>
  <si>
    <t>שופרסל אג5- שופרסל</t>
  </si>
  <si>
    <t>7770209</t>
  </si>
  <si>
    <t>520022732</t>
  </si>
  <si>
    <t>רשתות שיווק</t>
  </si>
  <si>
    <t>אלוני חץ אג10- אלוני חץ</t>
  </si>
  <si>
    <t>3900362</t>
  </si>
  <si>
    <t>21/10/20</t>
  </si>
  <si>
    <t>בזק אגח 13- בזק</t>
  </si>
  <si>
    <t>2300309</t>
  </si>
  <si>
    <t>נמקו      אגח א- נמקו ריאלטי</t>
  </si>
  <si>
    <t>1139575</t>
  </si>
  <si>
    <t>1665</t>
  </si>
  <si>
    <t>פורמולה אג"ח 1- פורמולה מערכות</t>
  </si>
  <si>
    <t>2560142</t>
  </si>
  <si>
    <t>520036690</t>
  </si>
  <si>
    <t>שרותי מידע</t>
  </si>
  <si>
    <t>פורמולה אג"ח ג'- פורמולה מערכות</t>
  </si>
  <si>
    <t>2560209</t>
  </si>
  <si>
    <t>23/07/20</t>
  </si>
  <si>
    <t>1900288</t>
  </si>
  <si>
    <t>07/11/21</t>
  </si>
  <si>
    <t>פסיפיק אגח ב- פסיפיק אוק</t>
  </si>
  <si>
    <t>אמ.ג'יג'י אגח ב- אמ.ג'י.ג'י</t>
  </si>
  <si>
    <t>1160811</t>
  </si>
  <si>
    <t>1761</t>
  </si>
  <si>
    <t>01/06/21</t>
  </si>
  <si>
    <t>לייטסטון אג1- לייטסטון</t>
  </si>
  <si>
    <t>1133891</t>
  </si>
  <si>
    <t>1630</t>
  </si>
  <si>
    <t>15/11/21</t>
  </si>
  <si>
    <t>אלון רבוע אגח ו- אלון רבוע כחול</t>
  </si>
  <si>
    <t>1169127</t>
  </si>
  <si>
    <t>520042847</t>
  </si>
  <si>
    <t>ilA</t>
  </si>
  <si>
    <t>06/01/21</t>
  </si>
  <si>
    <t>אנרג'יקס אג ב</t>
  </si>
  <si>
    <t>1168483</t>
  </si>
  <si>
    <t>513901371</t>
  </si>
  <si>
    <t>אפי נכסים אגח י- אפי נכסים</t>
  </si>
  <si>
    <t>1160878</t>
  </si>
  <si>
    <t>04/11/20</t>
  </si>
  <si>
    <t>אפי נכסים אגח יב- אפי נכסים</t>
  </si>
  <si>
    <t>1173764</t>
  </si>
  <si>
    <t>09/03/21</t>
  </si>
  <si>
    <t>בזן   אגח יב- בזן (בתי זיקוק)</t>
  </si>
  <si>
    <t>2590578</t>
  </si>
  <si>
    <t>520036658</t>
  </si>
  <si>
    <t>22/08/21</t>
  </si>
  <si>
    <t>ג'נריישן קפ אגח א- ג'נריישן קפיטל</t>
  </si>
  <si>
    <t>1166222</t>
  </si>
  <si>
    <t>16/08/20</t>
  </si>
  <si>
    <t>520044322</t>
  </si>
  <si>
    <t>חיפושי נפט וגז</t>
  </si>
  <si>
    <t>יצוא אגח א</t>
  </si>
  <si>
    <t>7040082</t>
  </si>
  <si>
    <t>520025156</t>
  </si>
  <si>
    <t>פתאל אירו אגח ד- פתאל נכסים (אירופה)</t>
  </si>
  <si>
    <t>1168038</t>
  </si>
  <si>
    <t>515328250</t>
  </si>
  <si>
    <t>קופרליין  אגח ג- קופרליין</t>
  </si>
  <si>
    <t>1167881</t>
  </si>
  <si>
    <t>1648</t>
  </si>
  <si>
    <t>01/09/20</t>
  </si>
  <si>
    <t>אסאר אקורד אגח א- אס.אר אקורד</t>
  </si>
  <si>
    <t>4220349</t>
  </si>
  <si>
    <t>520038670</t>
  </si>
  <si>
    <t>11/05/21</t>
  </si>
  <si>
    <t>אקסטל  אגח ג- אקסטל לימיטד</t>
  </si>
  <si>
    <t>1175041</t>
  </si>
  <si>
    <t>1622</t>
  </si>
  <si>
    <t>08/06/21</t>
  </si>
  <si>
    <t>מלרן אגח2- מלרן פרוייקטים</t>
  </si>
  <si>
    <t>1170323</t>
  </si>
  <si>
    <t>514097591</t>
  </si>
  <si>
    <t>29/06/21</t>
  </si>
  <si>
    <t>נאוויטס פטרו אגח ב- נאוויטס פטרו</t>
  </si>
  <si>
    <t>1169614</t>
  </si>
  <si>
    <t>550263107</t>
  </si>
  <si>
    <t>15/12/21</t>
  </si>
  <si>
    <t>פתאל החזק  אג 1</t>
  </si>
  <si>
    <t>1169721</t>
  </si>
  <si>
    <t>512607888</t>
  </si>
  <si>
    <t>מלונאות ותיירות</t>
  </si>
  <si>
    <t>12/11/20</t>
  </si>
  <si>
    <t>513957472</t>
  </si>
  <si>
    <t>28/10/21</t>
  </si>
  <si>
    <t>שלמה נדלן אגח ד- שלמה נדלן</t>
  </si>
  <si>
    <t>אאורה אגח טו- אאורה</t>
  </si>
  <si>
    <t>3730504</t>
  </si>
  <si>
    <t>520038274</t>
  </si>
  <si>
    <t>Baa1.il</t>
  </si>
  <si>
    <t>26/11/20</t>
  </si>
  <si>
    <t>גיבוי אחזקות אגח 2- גיבוי אחזקות</t>
  </si>
  <si>
    <t>520039314</t>
  </si>
  <si>
    <t>24/11/21</t>
  </si>
  <si>
    <t>גיבוי אחזקות אגח א-דל סחירות מרווח הוגן- גיבוי אחזקות</t>
  </si>
  <si>
    <t>4480133</t>
  </si>
  <si>
    <t>17/06/21</t>
  </si>
  <si>
    <t>חג'ג'    אגח יא- חג'ג' נדלן</t>
  </si>
  <si>
    <t>8230328</t>
  </si>
  <si>
    <t>27/12/21</t>
  </si>
  <si>
    <t>שוהם ביזנס אגח ד- שוהם ביזנס</t>
  </si>
  <si>
    <t>1182047</t>
  </si>
  <si>
    <t>520043860</t>
  </si>
  <si>
    <t>25/11/21</t>
  </si>
  <si>
    <t>Baa2.il</t>
  </si>
  <si>
    <t>דיסק השק  אגח י- דיסקונט השקעות</t>
  </si>
  <si>
    <t>6390348</t>
  </si>
  <si>
    <t>04/10/20</t>
  </si>
  <si>
    <t>לוזון קבוצה אג10</t>
  </si>
  <si>
    <t>4730206</t>
  </si>
  <si>
    <t>520039660</t>
  </si>
  <si>
    <t>אמ אר אר אגח ב- אמ אר אר</t>
  </si>
  <si>
    <t>1184696</t>
  </si>
  <si>
    <t>1983001</t>
  </si>
  <si>
    <t>23/02/22</t>
  </si>
  <si>
    <t>בי קומיונק אגח ו- בי קומיוניקיישנס</t>
  </si>
  <si>
    <t>1178151</t>
  </si>
  <si>
    <t>512832742</t>
  </si>
  <si>
    <t>07/12/21</t>
  </si>
  <si>
    <t>דלק קב   אגח לה- דלק קבוצה</t>
  </si>
  <si>
    <t>דלק קב אגח לו- דלק קבוצה</t>
  </si>
  <si>
    <t>חנן מור אגח י- חנן מור</t>
  </si>
  <si>
    <t>1165299</t>
  </si>
  <si>
    <t>513605519</t>
  </si>
  <si>
    <t>25/02/20</t>
  </si>
  <si>
    <t>חנן מור אגח יג- חנן מור</t>
  </si>
  <si>
    <t>1181502</t>
  </si>
  <si>
    <t>09/11/21</t>
  </si>
  <si>
    <t>ישראל קנדה אגח ז- ישראל קנדה</t>
  </si>
  <si>
    <t>520039298</t>
  </si>
  <si>
    <t>02/01/22</t>
  </si>
  <si>
    <t>ספיר קור אג18- ספיר קורפ</t>
  </si>
  <si>
    <t>3650140</t>
  </si>
  <si>
    <t>520038340</t>
  </si>
  <si>
    <t>רותם שני  אגח א- רותם שני</t>
  </si>
  <si>
    <t>1173996</t>
  </si>
  <si>
    <t>512287517</t>
  </si>
  <si>
    <t>10/03/21</t>
  </si>
  <si>
    <t>חברה לישראל אג"ח 11</t>
  </si>
  <si>
    <t>5760244</t>
  </si>
  <si>
    <t>520028010</t>
  </si>
  <si>
    <t>25/08/20</t>
  </si>
  <si>
    <t>נאוויטס פט אג ד- נאוויטס פטרו</t>
  </si>
  <si>
    <t>1181627</t>
  </si>
  <si>
    <t>סה"כ אחר</t>
  </si>
  <si>
    <t>ISRELE 5 12/11/24</t>
  </si>
  <si>
    <t>IL0060001943</t>
  </si>
  <si>
    <t>בלומברג</t>
  </si>
  <si>
    <t>5241</t>
  </si>
  <si>
    <t>Utilities</t>
  </si>
  <si>
    <t>BBB</t>
  </si>
  <si>
    <t>S&amp;P</t>
  </si>
  <si>
    <t>09/09/20</t>
  </si>
  <si>
    <t>TEVA  4.75 09/05/2027- טבע</t>
  </si>
  <si>
    <t>US88167AAP66</t>
  </si>
  <si>
    <t>520013954</t>
  </si>
  <si>
    <t>Pharma &amp; Biotechnology</t>
  </si>
  <si>
    <t>BB-</t>
  </si>
  <si>
    <t>02/11/21</t>
  </si>
  <si>
    <t>TEVA  5.125 09/05/2029- טבע</t>
  </si>
  <si>
    <t>US88167AAQ40</t>
  </si>
  <si>
    <t>TEVA 3.75 09/05/2027- טבע</t>
  </si>
  <si>
    <t>XS2406607098</t>
  </si>
  <si>
    <t>TEVA 4.375 09/05/2030- טבע</t>
  </si>
  <si>
    <t>XS2406607171</t>
  </si>
  <si>
    <t>DORLEV 7.494 30/12/23- DELEK OVERRIDING ROYALTY LEVIATHAN</t>
  </si>
  <si>
    <t>IL0011691354</t>
  </si>
  <si>
    <t>514798826</t>
  </si>
  <si>
    <t>Energy</t>
  </si>
  <si>
    <t>B+</t>
  </si>
  <si>
    <t>Fitch</t>
  </si>
  <si>
    <t>CAMT 0 01/12/2026- קמטק</t>
  </si>
  <si>
    <t>US13469VAA61</t>
  </si>
  <si>
    <t>511235434</t>
  </si>
  <si>
    <t>Semiconductors &amp; Semicon Equip</t>
  </si>
  <si>
    <t>19/01/22</t>
  </si>
  <si>
    <t>FVRR 0 01/11/25</t>
  </si>
  <si>
    <t>US33835LAA35</t>
  </si>
  <si>
    <t>5153</t>
  </si>
  <si>
    <t>Consumer Durables &amp; Apparel</t>
  </si>
  <si>
    <t>10/11/20</t>
  </si>
  <si>
    <t>NVMI 0 15/10/25</t>
  </si>
  <si>
    <t>US66980MAB28</t>
  </si>
  <si>
    <t>511812463</t>
  </si>
  <si>
    <t>Technology Hardware &amp; Equip</t>
  </si>
  <si>
    <t>17/11/20</t>
  </si>
  <si>
    <t>MSFT 2.875 06/02/24</t>
  </si>
  <si>
    <t>US594918BX11</t>
  </si>
  <si>
    <t>5083</t>
  </si>
  <si>
    <t>AAA</t>
  </si>
  <si>
    <t>22/01/20</t>
  </si>
  <si>
    <t>AAPL 2.85 23/02/23</t>
  </si>
  <si>
    <t>US037833BU32</t>
  </si>
  <si>
    <t>930</t>
  </si>
  <si>
    <t>AA+</t>
  </si>
  <si>
    <t>16/01/20</t>
  </si>
  <si>
    <t>BRK 3.125 15/03/26</t>
  </si>
  <si>
    <t>US084670BS67</t>
  </si>
  <si>
    <t>3045</t>
  </si>
  <si>
    <t>Diversified Financials</t>
  </si>
  <si>
    <t>AA</t>
  </si>
  <si>
    <t>06/04/20</t>
  </si>
  <si>
    <t>NESNVX 3.5 24/09/25</t>
  </si>
  <si>
    <t>USU74078BY87</t>
  </si>
  <si>
    <t>3125</t>
  </si>
  <si>
    <t>Food Beverage &amp; Tobacco</t>
  </si>
  <si>
    <t>AA-</t>
  </si>
  <si>
    <t>V 1.1 15/02/31</t>
  </si>
  <si>
    <t>US92826CAN20</t>
  </si>
  <si>
    <t>5089</t>
  </si>
  <si>
    <t>10/08/20</t>
  </si>
  <si>
    <t>V 2.8 14/12/22</t>
  </si>
  <si>
    <t>US92826CAC64</t>
  </si>
  <si>
    <t>23/01/20</t>
  </si>
  <si>
    <t>XOM 2.709 06/03/25</t>
  </si>
  <si>
    <t>US30231GAF90</t>
  </si>
  <si>
    <t>5186</t>
  </si>
  <si>
    <t>PFIZER 2.95 15/03/24</t>
  </si>
  <si>
    <t>US717081ES88</t>
  </si>
  <si>
    <t>1190</t>
  </si>
  <si>
    <t>A2</t>
  </si>
  <si>
    <t>Moodys</t>
  </si>
  <si>
    <t>21/01/20</t>
  </si>
  <si>
    <t>PLD 1.25 15/10/30</t>
  </si>
  <si>
    <t>US74340XBR17</t>
  </si>
  <si>
    <t>NYSE</t>
  </si>
  <si>
    <t>5236</t>
  </si>
  <si>
    <t>Real Estate</t>
  </si>
  <si>
    <t>A-</t>
  </si>
  <si>
    <t>06/08/20</t>
  </si>
  <si>
    <t>GILD 1.65 01/10/2030</t>
  </si>
  <si>
    <t>US375558BY84</t>
  </si>
  <si>
    <t>5072</t>
  </si>
  <si>
    <t>BBB+</t>
  </si>
  <si>
    <t>23/09/20</t>
  </si>
  <si>
    <t>WFC 2.393 02/06/28</t>
  </si>
  <si>
    <t>US95000U2S19</t>
  </si>
  <si>
    <t>5085</t>
  </si>
  <si>
    <t>Banks</t>
  </si>
  <si>
    <t>26/05/20</t>
  </si>
  <si>
    <t>15/01/26 FSK 3.4- FS KKR</t>
  </si>
  <si>
    <t>US302635AG21</t>
  </si>
  <si>
    <t>5143</t>
  </si>
  <si>
    <t>BBB-</t>
  </si>
  <si>
    <t>03/12/20</t>
  </si>
  <si>
    <t>15/07/24 FS KKR 4.625</t>
  </si>
  <si>
    <t>US302635AD99</t>
  </si>
  <si>
    <t>PSEC 3.364 15.11.26</t>
  </si>
  <si>
    <t>US74348TAV44</t>
  </si>
  <si>
    <t>5268</t>
  </si>
  <si>
    <t>PSEC 3.706 22/01/26</t>
  </si>
  <si>
    <t>US74348TAU60</t>
  </si>
  <si>
    <t>12/02/21</t>
  </si>
  <si>
    <t>ENOGLN 6.50 30.04.2027- Energean</t>
  </si>
  <si>
    <t>USG3044DAA49</t>
  </si>
  <si>
    <t>5144</t>
  </si>
  <si>
    <t>B</t>
  </si>
  <si>
    <t>IAECN 9 15/07/26- ITHACA ENERGY NORTH</t>
  </si>
  <si>
    <t>USG49774AB18</t>
  </si>
  <si>
    <t>5327</t>
  </si>
  <si>
    <t>B3</t>
  </si>
  <si>
    <t>סה"כ תל אביב 35</t>
  </si>
  <si>
    <t>אורמת טכנו- אורמת טכנו</t>
  </si>
  <si>
    <t>1134402</t>
  </si>
  <si>
    <t>880326081</t>
  </si>
  <si>
    <t>פניקס    1- הפניקס</t>
  </si>
  <si>
    <t>767012</t>
  </si>
  <si>
    <t>520017450</t>
  </si>
  <si>
    <t>ביטוח</t>
  </si>
  <si>
    <t>הראל     1- הראל השקעות</t>
  </si>
  <si>
    <t>585018</t>
  </si>
  <si>
    <t>520033986</t>
  </si>
  <si>
    <t>אלביט מערכות- אלביט מערכות</t>
  </si>
  <si>
    <t>1081124</t>
  </si>
  <si>
    <t>520043027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</si>
  <si>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</si>
  <si>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</si>
  <si>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</si>
  <si>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</si>
  <si>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</si>
  <si>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</si>
  <si>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</si>
  <si>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</si>
  <si>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</si>
  <si>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</si>
  <si>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</si>
  <si>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</si>
  <si>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520000522</t>
  </si>
  <si>
    <t>פועלים- פועלים</t>
  </si>
  <si>
    <t>662577</t>
  </si>
  <si>
    <t>חברה לישראל- חברה לישראל</t>
  </si>
  <si>
    <t>576017</t>
  </si>
  <si>
    <t>קנון- קנון הולדינגס</t>
  </si>
  <si>
    <t>1134139</t>
  </si>
  <si>
    <t>1635</t>
  </si>
  <si>
    <t>איי.סי.אל- איי.סי.אל</t>
  </si>
  <si>
    <t>281014</t>
  </si>
  <si>
    <t>טאואר- טאואר</t>
  </si>
  <si>
    <t>1082379</t>
  </si>
  <si>
    <t>520041997</t>
  </si>
  <si>
    <t>מוליכים למחצה</t>
  </si>
  <si>
    <t>נובה- נובה</t>
  </si>
  <si>
    <t>1084557</t>
  </si>
  <si>
    <t>אירפורט סיטי- איירפורט סיטי</t>
  </si>
  <si>
    <t>1095835</t>
  </si>
  <si>
    <t>אלוני חץ- אלוני חץ</t>
  </si>
  <si>
    <t>390013</t>
  </si>
  <si>
    <t>אמות- אמות</t>
  </si>
  <si>
    <t>ביג- ביג</t>
  </si>
  <si>
    <t>1097260</t>
  </si>
  <si>
    <t>מבני תעשיה- מבנה נדל"ן</t>
  </si>
  <si>
    <t>226019</t>
  </si>
  <si>
    <t>מליסרון- מליסרון</t>
  </si>
  <si>
    <t>323014</t>
  </si>
  <si>
    <t>עזריאלי קבוצה- קבוצת עזריאלי</t>
  </si>
  <si>
    <t>1119478</t>
  </si>
  <si>
    <t>נייס- נייס</t>
  </si>
  <si>
    <t>273011</t>
  </si>
  <si>
    <t>520036872</t>
  </si>
  <si>
    <t>בזק- בזק</t>
  </si>
  <si>
    <t>230011</t>
  </si>
  <si>
    <t>סה"כ תל אביב 90</t>
  </si>
  <si>
    <t>אנלייט אנרגיה- אנלייט אנרגיה</t>
  </si>
  <si>
    <t>720011</t>
  </si>
  <si>
    <t>520041146</t>
  </si>
  <si>
    <t>דוראל אנרגיה- דוראל אנרגיה</t>
  </si>
  <si>
    <t>1166768</t>
  </si>
  <si>
    <t>נופר אנרג'י- נופר אנרג'י</t>
  </si>
  <si>
    <t>מימון ישיר- מימון ישיר קב</t>
  </si>
  <si>
    <t>1168186</t>
  </si>
  <si>
    <t>כלל ביטוח- כלל עסקי ביטוח</t>
  </si>
  <si>
    <t>224014</t>
  </si>
  <si>
    <t>520036120</t>
  </si>
  <si>
    <t>חג'ג' נדל"ן- חג'ג' נדלן</t>
  </si>
  <si>
    <t>823013</t>
  </si>
  <si>
    <t>ישראל קנדה- ישראל קנדה</t>
  </si>
  <si>
    <t>434019</t>
  </si>
  <si>
    <t>פולירם- פולירם</t>
  </si>
  <si>
    <t>1170216</t>
  </si>
  <si>
    <t>515251593</t>
  </si>
  <si>
    <t>קמטק- קמטק</t>
  </si>
  <si>
    <t>1095264</t>
  </si>
  <si>
    <t>נטו מלינדה 1- נטו מלינדה</t>
  </si>
  <si>
    <t>1105097</t>
  </si>
  <si>
    <t>511725459</t>
  </si>
  <si>
    <t>מסחר</t>
  </si>
  <si>
    <t>תדיראן הולדינגס- תדיראן הולדינגס</t>
  </si>
  <si>
    <t>258012</t>
  </si>
  <si>
    <t>520036732</t>
  </si>
  <si>
    <t>אינרום- אינרום בניה</t>
  </si>
  <si>
    <t>1132356</t>
  </si>
  <si>
    <t>515001659</t>
  </si>
  <si>
    <t>מתכת ומוצרי בניה</t>
  </si>
  <si>
    <t>ארגו פרופרטיז- ארגו פרופרטיז</t>
  </si>
  <si>
    <t>1175371</t>
  </si>
  <si>
    <t>70252750</t>
  </si>
  <si>
    <t>סאמיט- סאמיט</t>
  </si>
  <si>
    <t>1081686</t>
  </si>
  <si>
    <t>520043720</t>
  </si>
  <si>
    <t>אייאיאס תעש- אייאיאס</t>
  </si>
  <si>
    <t>431015</t>
  </si>
  <si>
    <t>520039132</t>
  </si>
  <si>
    <t>סלע נדל"ן- סלע קפיטל נדל"ן</t>
  </si>
  <si>
    <t>1109644</t>
  </si>
  <si>
    <t>ריט 1- ריט1</t>
  </si>
  <si>
    <t>1098920</t>
  </si>
  <si>
    <t>נייר חדרה- נייר חדרה</t>
  </si>
  <si>
    <t>632018</t>
  </si>
  <si>
    <t>520018383</t>
  </si>
  <si>
    <t>עץ, נייר ודפוס</t>
  </si>
  <si>
    <t>אלקטריאון- אלקטריאון וירלס</t>
  </si>
  <si>
    <t>368019</t>
  </si>
  <si>
    <t>520038126</t>
  </si>
  <si>
    <t>ורידיס- ורידיס</t>
  </si>
  <si>
    <t>1176387</t>
  </si>
  <si>
    <t>515935807</t>
  </si>
  <si>
    <t>אלקטרה צריכה- אלקטרה צריכה</t>
  </si>
  <si>
    <t>5010129</t>
  </si>
  <si>
    <t>520039967</t>
  </si>
  <si>
    <t>טרמינל איקס- טרמינל איקס</t>
  </si>
  <si>
    <t>1178714</t>
  </si>
  <si>
    <t>515722536</t>
  </si>
  <si>
    <t>יוחננוף- מ.יוחננוף ובניו (1988)</t>
  </si>
  <si>
    <t>1161264</t>
  </si>
  <si>
    <t>511344186</t>
  </si>
  <si>
    <t>פוקס- פוקס</t>
  </si>
  <si>
    <t>1087022</t>
  </si>
  <si>
    <t>512157603</t>
  </si>
  <si>
    <t>ריטיילורס- ריטיילורס</t>
  </si>
  <si>
    <t>1175488</t>
  </si>
  <si>
    <t>514211457</t>
  </si>
  <si>
    <t>וואן תוכנה- וואן טכנולוגיות תוכנה</t>
  </si>
  <si>
    <t>161018</t>
  </si>
  <si>
    <t>520034695</t>
  </si>
  <si>
    <t>דנאל כא- דנאל כא</t>
  </si>
  <si>
    <t>314013</t>
  </si>
  <si>
    <t>520037565</t>
  </si>
  <si>
    <t>שרותים</t>
  </si>
  <si>
    <t>אלטשולר שחם גמל- אלטשולר שחם גמל ופנסיה</t>
  </si>
  <si>
    <t>1159037</t>
  </si>
  <si>
    <t>513173393</t>
  </si>
  <si>
    <t>שרותים פיננסים</t>
  </si>
  <si>
    <t>סלקום- סלקום</t>
  </si>
  <si>
    <t>1101534</t>
  </si>
  <si>
    <t>511930125</t>
  </si>
  <si>
    <t>פרטנר- פרטנר</t>
  </si>
  <si>
    <t>1083484</t>
  </si>
  <si>
    <t>520044314</t>
  </si>
  <si>
    <t>סה"כ מניות היתר</t>
  </si>
  <si>
    <t>אקוואריוס מנועים- אקוואריוס</t>
  </si>
  <si>
    <t>1170240</t>
  </si>
  <si>
    <t>515114429</t>
  </si>
  <si>
    <t>אלקטרוניקה ואופטיקה</t>
  </si>
  <si>
    <t>ארד- ארד</t>
  </si>
  <si>
    <t>1091651</t>
  </si>
  <si>
    <t>510007800</t>
  </si>
  <si>
    <t>בליץ- בליץ</t>
  </si>
  <si>
    <t>424010</t>
  </si>
  <si>
    <t>520038779</t>
  </si>
  <si>
    <t>נור- נור אינק אינוביישנס</t>
  </si>
  <si>
    <t>1175728</t>
  </si>
  <si>
    <t>515926475</t>
  </si>
  <si>
    <t>נקסט ויז'ן- נקסט ויז'ן</t>
  </si>
  <si>
    <t>1176593</t>
  </si>
  <si>
    <t>514259019</t>
  </si>
  <si>
    <t>סונוביה- סונוביה</t>
  </si>
  <si>
    <t>1170539</t>
  </si>
  <si>
    <t>514997741</t>
  </si>
  <si>
    <t>ג'נריישן קפיטל- ג'נריישן קפיטל</t>
  </si>
  <si>
    <t>1156926</t>
  </si>
  <si>
    <t>מלרן- מלרן פרוייקטים</t>
  </si>
  <si>
    <t>1170950</t>
  </si>
  <si>
    <t>מניף- מניף שירותים פיננסים</t>
  </si>
  <si>
    <t>1170893</t>
  </si>
  <si>
    <t>512764408</t>
  </si>
  <si>
    <t>ליברה- ליברה</t>
  </si>
  <si>
    <t>1176981</t>
  </si>
  <si>
    <t>515761625</t>
  </si>
  <si>
    <t>אקרו- אקרו קבוצה</t>
  </si>
  <si>
    <t>1184902</t>
  </si>
  <si>
    <t>511996803</t>
  </si>
  <si>
    <t>חג'ג' אירופה- חג'ג' אירופה</t>
  </si>
  <si>
    <t>1143635</t>
  </si>
  <si>
    <t>515682292</t>
  </si>
  <si>
    <t>דורי הנדסה- קבוצת עמוס לוזון</t>
  </si>
  <si>
    <t>473017</t>
  </si>
  <si>
    <t>איי ספאק 1- איי ספאק</t>
  </si>
  <si>
    <t>1179589</t>
  </si>
  <si>
    <t>516247772</t>
  </si>
  <si>
    <t>אלומה תשתיות- אלומה תשתיות</t>
  </si>
  <si>
    <t>1181643</t>
  </si>
  <si>
    <t>516214871</t>
  </si>
  <si>
    <t>ביג-טק 50- ביג טק 50 מו"פ</t>
  </si>
  <si>
    <t>1172295</t>
  </si>
  <si>
    <t>540295417</t>
  </si>
  <si>
    <t>השקעות בהיי טק</t>
  </si>
  <si>
    <t>יוניקורן טכנולוגיות - יוניקורן טכנו</t>
  </si>
  <si>
    <t>1168657</t>
  </si>
  <si>
    <t>540294428</t>
  </si>
  <si>
    <t>אלמדה יהש- אלמדה ונצ'רס</t>
  </si>
  <si>
    <t>1168962</t>
  </si>
  <si>
    <t>540296795</t>
  </si>
  <si>
    <t>השקעות במדעי החיים</t>
  </si>
  <si>
    <t>סנו- סנו</t>
  </si>
  <si>
    <t>813014</t>
  </si>
  <si>
    <t>520032988</t>
  </si>
  <si>
    <t>אפיטומי מדיקל- אפיטומי</t>
  </si>
  <si>
    <t>1182591</t>
  </si>
  <si>
    <t>513721803</t>
  </si>
  <si>
    <t>מכשור רפואי</t>
  </si>
  <si>
    <t>אריקה כרמל- אריקה כרמל</t>
  </si>
  <si>
    <t>1178912</t>
  </si>
  <si>
    <t>514034123</t>
  </si>
  <si>
    <t>יומן אקסטנשנס- יומן אקסטנשנס</t>
  </si>
  <si>
    <t>1170000</t>
  </si>
  <si>
    <t>514707736</t>
  </si>
  <si>
    <t>בכורי שדה- בכורי שדה</t>
  </si>
  <si>
    <t>1172618</t>
  </si>
  <si>
    <t>512402538</t>
  </si>
  <si>
    <t>גלוברנדס- גלוברנדס גרופ</t>
  </si>
  <si>
    <t>1147487</t>
  </si>
  <si>
    <t>515809499</t>
  </si>
  <si>
    <t>סקופ- סקופ</t>
  </si>
  <si>
    <t>288019</t>
  </si>
  <si>
    <t>520037425</t>
  </si>
  <si>
    <t>פרימוטק- פרימוטק</t>
  </si>
  <si>
    <t>1175496</t>
  </si>
  <si>
    <t>516292992</t>
  </si>
  <si>
    <t>חמת- חמת</t>
  </si>
  <si>
    <t>384016</t>
  </si>
  <si>
    <t>520038530</t>
  </si>
  <si>
    <t>בית שמש- מנועי בית שמש</t>
  </si>
  <si>
    <t>1081561</t>
  </si>
  <si>
    <t>520043480</t>
  </si>
  <si>
    <t>אדגר- אדגר השקעות</t>
  </si>
  <si>
    <t>1820083</t>
  </si>
  <si>
    <t>520035171</t>
  </si>
  <si>
    <t>אפריקה נכסים- אפי נכסים</t>
  </si>
  <si>
    <t>1091354</t>
  </si>
  <si>
    <t>בית בכפר- בית בכפר</t>
  </si>
  <si>
    <t>1183656</t>
  </si>
  <si>
    <t>511605719</t>
  </si>
  <si>
    <t>מגוריט- מגוריט</t>
  </si>
  <si>
    <t>1139195</t>
  </si>
  <si>
    <t>רני צים- רני צים</t>
  </si>
  <si>
    <t>1143619</t>
  </si>
  <si>
    <t>טופ גאם- טופ גאם</t>
  </si>
  <si>
    <t>1179142</t>
  </si>
  <si>
    <t>פודטק</t>
  </si>
  <si>
    <t>סבוריט- סבוריט</t>
  </si>
  <si>
    <t>1169978</t>
  </si>
  <si>
    <t>515933950</t>
  </si>
  <si>
    <t>אוגווינד- אוגווינד</t>
  </si>
  <si>
    <t>1105907</t>
  </si>
  <si>
    <t>513961334</t>
  </si>
  <si>
    <t>אפולו פאוור- אפולו פאוור</t>
  </si>
  <si>
    <t>1082114</t>
  </si>
  <si>
    <t>520043928</t>
  </si>
  <si>
    <t>ג'נסל- ג'נסל</t>
  </si>
  <si>
    <t>1169689</t>
  </si>
  <si>
    <t>514579887</t>
  </si>
  <si>
    <t>צ'קראטק- צ'קראטק</t>
  </si>
  <si>
    <t>1174184</t>
  </si>
  <si>
    <t>514881564</t>
  </si>
  <si>
    <t>הייקון מערכות- הייקון מערכות</t>
  </si>
  <si>
    <t>1169945</t>
  </si>
  <si>
    <t>514347160</t>
  </si>
  <si>
    <t>רובוטיקה ותלת מימד</t>
  </si>
  <si>
    <t>מאסיבית- מאסיבית</t>
  </si>
  <si>
    <t>1172972</t>
  </si>
  <si>
    <t>514919810</t>
  </si>
  <si>
    <t>אייס קמעונאות- אייס קפיטל קמעונאות</t>
  </si>
  <si>
    <t>1171669</t>
  </si>
  <si>
    <t>515546224</t>
  </si>
  <si>
    <t>איאלדי (ALD) - האב- האב אבטחת מידע</t>
  </si>
  <si>
    <t>1084003</t>
  </si>
  <si>
    <t>511029373</t>
  </si>
  <si>
    <t>אוריין- אוריין</t>
  </si>
  <si>
    <t>1103506</t>
  </si>
  <si>
    <t>511068256</t>
  </si>
  <si>
    <t>אי.טי.ג'י.איי- אי.טי.ג'י.איי</t>
  </si>
  <si>
    <t>1176114</t>
  </si>
  <si>
    <t>513764399</t>
  </si>
  <si>
    <t>הולמס פלייס- הולמס פלייס</t>
  </si>
  <si>
    <t>1142587</t>
  </si>
  <si>
    <t>512466723</t>
  </si>
  <si>
    <t>שגריר- שגריר רכב</t>
  </si>
  <si>
    <t>1138379</t>
  </si>
  <si>
    <t>515158665</t>
  </si>
  <si>
    <t>מגדלור- מגדלור</t>
  </si>
  <si>
    <t>1182567</t>
  </si>
  <si>
    <t>515514263</t>
  </si>
  <si>
    <t>אידומו- אידומו</t>
  </si>
  <si>
    <t>1176346</t>
  </si>
  <si>
    <t>513973727</t>
  </si>
  <si>
    <t>אימפקס- אימפקס אי או</t>
  </si>
  <si>
    <t>1180306</t>
  </si>
  <si>
    <t>515272789</t>
  </si>
  <si>
    <t>טופ מערכות- טופ מערכות</t>
  </si>
  <si>
    <t>1083377</t>
  </si>
  <si>
    <t>520044231</t>
  </si>
  <si>
    <t>טראקנט- טראקנט אנטרפרייז</t>
  </si>
  <si>
    <t>1174093</t>
  </si>
  <si>
    <t>515446474</t>
  </si>
  <si>
    <t>יוזרוואי- יוזרוואי</t>
  </si>
  <si>
    <t>1183748</t>
  </si>
  <si>
    <t>516218989</t>
  </si>
  <si>
    <t>פוםוום- פוםוום</t>
  </si>
  <si>
    <t>1173434</t>
  </si>
  <si>
    <t>515236735</t>
  </si>
  <si>
    <t>פיימנט- פיימנט</t>
  </si>
  <si>
    <t>1180876</t>
  </si>
  <si>
    <t>515166544</t>
  </si>
  <si>
    <t>קוויקליזארד- קוויקליזארד</t>
  </si>
  <si>
    <t>1172840</t>
  </si>
  <si>
    <t>514439785</t>
  </si>
  <si>
    <t>קונטיניואל- קונטיניואל</t>
  </si>
  <si>
    <t>1182260</t>
  </si>
  <si>
    <t>514949973</t>
  </si>
  <si>
    <t>שמיים- שמיים אימפרוב</t>
  </si>
  <si>
    <t>1176239</t>
  </si>
  <si>
    <t>515181014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</si>
  <si>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</si>
  <si>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</si>
  <si>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</si>
  <si>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</si>
  <si>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</si>
  <si>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</si>
  <si>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G WILLI FOOD INTERNATIONAL</t>
  </si>
  <si>
    <t>IL0010828585</t>
  </si>
  <si>
    <t>520043209</t>
  </si>
  <si>
    <t>Food &amp; Staples Retailing</t>
  </si>
  <si>
    <t>MITC US- MEATECH</t>
  </si>
  <si>
    <t>US5834351026</t>
  </si>
  <si>
    <t>520041955</t>
  </si>
  <si>
    <t>S H L Telemedicine Ltd</t>
  </si>
  <si>
    <t>IL0010855885</t>
  </si>
  <si>
    <t>5261</t>
  </si>
  <si>
    <t>Health Care Equip &amp; Services</t>
  </si>
  <si>
    <t>KORNIT DIGITAL-KRNT</t>
  </si>
  <si>
    <t>IL0011216723</t>
  </si>
  <si>
    <t>1564</t>
  </si>
  <si>
    <t>INDUSTRIAL</t>
  </si>
  <si>
    <t>ZIM INTEGRATED- ZIM</t>
  </si>
  <si>
    <t>IL0065100930</t>
  </si>
  <si>
    <t>Protalix Biotherapeutics Inc</t>
  </si>
  <si>
    <t>US74365A3095</t>
  </si>
  <si>
    <t>1554</t>
  </si>
  <si>
    <t>PALO ALTO NETWO</t>
  </si>
  <si>
    <t>US6974351057</t>
  </si>
  <si>
    <t>4723</t>
  </si>
  <si>
    <t>Software &amp; Services</t>
  </si>
  <si>
    <t>SimilarWeb- SimilarWeb</t>
  </si>
  <si>
    <t>IL0011751653</t>
  </si>
  <si>
    <t>5283</t>
  </si>
  <si>
    <t>SCOUTCAM- SCOUTCAM</t>
  </si>
  <si>
    <t>US81063V2043</t>
  </si>
  <si>
    <t>5287</t>
  </si>
  <si>
    <t>SOLAREDGE</t>
  </si>
  <si>
    <t>US83417M1045</t>
  </si>
  <si>
    <t>4744</t>
  </si>
  <si>
    <t>POOL CORP- Pool Corp</t>
  </si>
  <si>
    <t>US73278L1052</t>
  </si>
  <si>
    <t>5272</t>
  </si>
  <si>
    <t>SUNRUN INC</t>
  </si>
  <si>
    <t>US86771W1053</t>
  </si>
  <si>
    <t>NEOEN FP</t>
  </si>
  <si>
    <t>FR0011675362</t>
  </si>
  <si>
    <t>5175</t>
  </si>
  <si>
    <t>ORSTED A/S</t>
  </si>
  <si>
    <t>DK0060094928</t>
  </si>
  <si>
    <t>5232</t>
  </si>
  <si>
    <t>RWE GR</t>
  </si>
  <si>
    <t>DE0007037129</t>
  </si>
  <si>
    <t>5242</t>
  </si>
  <si>
    <t>RWE GY</t>
  </si>
  <si>
    <t>DARIOHEALTH</t>
  </si>
  <si>
    <t>US23725P2092</t>
  </si>
  <si>
    <t>5233</t>
  </si>
  <si>
    <t>ABBVIE INC</t>
  </si>
  <si>
    <t>US00287Y1091</t>
  </si>
  <si>
    <t>5255</t>
  </si>
  <si>
    <t>GLAXOSMITHKLINE PLC-SPON ADR- GLAXOSMITHKLINE PLC</t>
  </si>
  <si>
    <t>US37733W1053</t>
  </si>
  <si>
    <t>5325</t>
  </si>
  <si>
    <t>PFIZER INC-PFE- PFIZER</t>
  </si>
  <si>
    <t>US7170811035</t>
  </si>
  <si>
    <t>SNY - SANOFI AVENTIS- SANOFI AVENTIS</t>
  </si>
  <si>
    <t>US80105N1054</t>
  </si>
  <si>
    <t>5311</t>
  </si>
  <si>
    <t>TAKEDA PHARMACE-SP ADR- TAKEDA</t>
  </si>
  <si>
    <t>US8740602052</t>
  </si>
  <si>
    <t>5326</t>
  </si>
  <si>
    <t>AROUNDTOWN PROP-ALATP- AROUNDTOWN</t>
  </si>
  <si>
    <t>LU1673108939</t>
  </si>
  <si>
    <t>FWB</t>
  </si>
  <si>
    <t>4845</t>
  </si>
  <si>
    <t>PARK PLAZA  HOTEL</t>
  </si>
  <si>
    <t>GG00B1Z5FH87</t>
  </si>
  <si>
    <t>LSE</t>
  </si>
  <si>
    <t>5123</t>
  </si>
  <si>
    <t>PRIME US REIT</t>
  </si>
  <si>
    <t>SGXC75818630</t>
  </si>
  <si>
    <t>5197</t>
  </si>
  <si>
    <t>SOITEC FP</t>
  </si>
  <si>
    <t>FR0013227113</t>
  </si>
  <si>
    <t>5250</t>
  </si>
  <si>
    <t>TSM - TAIWAN SEMICONDUCTOR- TAIWAN SEMI</t>
  </si>
  <si>
    <t>us8740391003</t>
  </si>
  <si>
    <t>5088</t>
  </si>
  <si>
    <t>Amadeus IT Group- Amadeus</t>
  </si>
  <si>
    <t>ES0109067019</t>
  </si>
  <si>
    <t>5273</t>
  </si>
  <si>
    <t>ENEL SPA</t>
  </si>
  <si>
    <t>IT0003128367</t>
  </si>
  <si>
    <t>5039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</si>
  <si>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</si>
  <si>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</si>
  <si>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</si>
  <si>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</si>
  <si>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</si>
  <si>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</si>
  <si>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CHINA-INVESCO</t>
  </si>
  <si>
    <t>LU1549405709</t>
  </si>
  <si>
    <t>EURONEXT</t>
  </si>
  <si>
    <t>1290</t>
  </si>
  <si>
    <t>מניות</t>
  </si>
  <si>
    <t>סה"כ שמחקות מדדים אחרים</t>
  </si>
  <si>
    <t>סה"כ אג"ח ממשלתי</t>
  </si>
  <si>
    <t>סה"כ אגח קונצרני</t>
  </si>
  <si>
    <t>Schroder International Selection Fund China</t>
  </si>
  <si>
    <t>LU2016214293</t>
  </si>
  <si>
    <t>5105</t>
  </si>
  <si>
    <t>סה"כ כתבי אופציות בישראל</t>
  </si>
  <si>
    <t>אייספאק 1  אפ 1_10/12/2023- איי ספאק</t>
  </si>
  <si>
    <t>1179613</t>
  </si>
  <si>
    <t>ביג-טק 50  אופציה 1 09/02/23- ביג טק 50 מו"פ</t>
  </si>
  <si>
    <t>1172303</t>
  </si>
  <si>
    <t>ביג-טק 50 אופציה 2 01/01/23- ביג טק 50 מו"פ</t>
  </si>
  <si>
    <t>1180819</t>
  </si>
  <si>
    <t>יוניקורן טכ אפ2 10/9/23- יוניקורן טכנו</t>
  </si>
  <si>
    <t>1168673</t>
  </si>
  <si>
    <t>יוניקורן טכ אפ3 15/11/22- יוניקורן טכנו</t>
  </si>
  <si>
    <t>1181544</t>
  </si>
  <si>
    <t>אלמדה  אופציה 1 5/4/22</t>
  </si>
  <si>
    <t>1168970</t>
  </si>
  <si>
    <t>אלמדה  אופציה 2 10/10/23</t>
  </si>
  <si>
    <t>1168988</t>
  </si>
  <si>
    <t>אלמדה אופציה 4 19/12/22- אלמדה ונצ'רס</t>
  </si>
  <si>
    <t>1180744</t>
  </si>
  <si>
    <t>פולירם אופציה 1 29/11/22- פולירם</t>
  </si>
  <si>
    <t>1170224</t>
  </si>
  <si>
    <t>אמות אופציה 1 22/12/22- אמות</t>
  </si>
  <si>
    <t>1180546</t>
  </si>
  <si>
    <t>בית בכפר אופציה 1 30/01/25- בית בכפר</t>
  </si>
  <si>
    <t>1183664</t>
  </si>
  <si>
    <t>אפולו פאוור אפ4 17/7/22- אפולו פאוור</t>
  </si>
  <si>
    <t>1183276</t>
  </si>
  <si>
    <t>צ'קראטק אפ 3 20.03.25- צ'קראטק</t>
  </si>
  <si>
    <t>1185321</t>
  </si>
  <si>
    <t>אייס קמעונאות אופציה 1 15/01/23- אייס קפיטל קמעונאות</t>
  </si>
  <si>
    <t>1171677</t>
  </si>
  <si>
    <t>אידומו  אפ 1_ 10/12/2023- אידומו</t>
  </si>
  <si>
    <t>1176353</t>
  </si>
  <si>
    <t>טראקנט אופציה 1 02/03/25- טראקנט אנטרפרייז</t>
  </si>
  <si>
    <t>1174101</t>
  </si>
  <si>
    <t>פיימנט אופציה 1 15/10/24- פיימנט</t>
  </si>
  <si>
    <t>1180884</t>
  </si>
  <si>
    <t>קוויקליזארד אופציה 1 22/02/23- קוויקליזארד</t>
  </si>
  <si>
    <t>1172865</t>
  </si>
  <si>
    <t>קונטיניואל אפ 1 12/12/24- קונטיניואל</t>
  </si>
  <si>
    <t>1182278</t>
  </si>
  <si>
    <t>שמיים  אפ_1 01/06/2025- שמיים אימפרוב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</si>
  <si>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</si>
  <si>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</si>
  <si>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</si>
  <si>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</si>
  <si>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</si>
  <si>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</si>
  <si>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</si>
  <si>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DJIA  MINI-DMM2-17/06/22</t>
  </si>
  <si>
    <t>BBG011CK2WD1</t>
  </si>
  <si>
    <t>Other</t>
  </si>
  <si>
    <t>FTSE CHINA  A50 - XUJ2 - 28/04/22</t>
  </si>
  <si>
    <t>SGXDB0727600</t>
  </si>
  <si>
    <t>FUT VAL EUR HSBC - רוו"ה מחוזים</t>
  </si>
  <si>
    <t>333740</t>
  </si>
  <si>
    <t>FUT VAL HKD HSB - רוו"ה מחוזים</t>
  </si>
  <si>
    <t>333724</t>
  </si>
  <si>
    <t>FUT VAL USD - רוו"ה מחוזים</t>
  </si>
  <si>
    <t>415349</t>
  </si>
  <si>
    <t>HANG SENG INDEX -HIJ2 - 28/04/2022</t>
  </si>
  <si>
    <t>BBG015NSY2Z0</t>
  </si>
  <si>
    <t>MINI NASDAQ100-NQM2- 17/06/22</t>
  </si>
  <si>
    <t>BBG00ZLJP6H8</t>
  </si>
  <si>
    <t>RUSSELL2000 -RTYM2- 17/06/22</t>
  </si>
  <si>
    <t>BBG00ZLJPC58</t>
  </si>
  <si>
    <t>S&amp;P500 E-MINI -ESM2-17/06/22</t>
  </si>
  <si>
    <t>BBG00ZLJP660</t>
  </si>
  <si>
    <t>STOXX 600- SXOM2-17/06/22</t>
  </si>
  <si>
    <t>DE000C1TL6N4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</si>
  <si>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</si>
  <si>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</si>
  <si>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</si>
  <si>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</si>
  <si>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</si>
  <si>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</si>
  <si>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</si>
  <si>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</si>
  <si>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</si>
  <si>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</si>
  <si>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</si>
  <si>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</si>
  <si>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</si>
  <si>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</si>
  <si>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</si>
  <si>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</si>
  <si>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אג3מ- רפאל</t>
  </si>
  <si>
    <t>1140276</t>
  </si>
  <si>
    <t>520042185</t>
  </si>
  <si>
    <t>04/05/21</t>
  </si>
  <si>
    <t>תשת אנרג אגא-רמ</t>
  </si>
  <si>
    <t>1168087</t>
  </si>
  <si>
    <t>520027293</t>
  </si>
  <si>
    <t>17/08/20</t>
  </si>
  <si>
    <t>מימון ישיר אג"ח א-רמ- מימון ישיר קב</t>
  </si>
  <si>
    <t>1139740</t>
  </si>
  <si>
    <t>13/04/20</t>
  </si>
  <si>
    <t>רפאל  אג4מ- רפאל</t>
  </si>
  <si>
    <t>1140284</t>
  </si>
  <si>
    <t>רפאל   אג5מ</t>
  </si>
  <si>
    <t>1140292</t>
  </si>
  <si>
    <t>אורמת אגח 4 - רמ</t>
  </si>
  <si>
    <t>1167212</t>
  </si>
  <si>
    <t>01/07/20</t>
  </si>
  <si>
    <t>גמא נעמ 2 - לא סחיר- גמא ניהול</t>
  </si>
  <si>
    <t>1184209</t>
  </si>
  <si>
    <t>512711789</t>
  </si>
  <si>
    <t>לידר  אגח ח- רמ- לידר השקעות</t>
  </si>
  <si>
    <t>3180361</t>
  </si>
  <si>
    <t>520037664</t>
  </si>
  <si>
    <t>A1.il</t>
  </si>
  <si>
    <t>28/02/21</t>
  </si>
  <si>
    <t>נאוי נעמ 5-ל- נאוי</t>
  </si>
  <si>
    <t>2080281</t>
  </si>
  <si>
    <t>520036070</t>
  </si>
  <si>
    <t>ביטוח ישיר אג"ח 11</t>
  </si>
  <si>
    <t>1138825</t>
  </si>
  <si>
    <t>520044439</t>
  </si>
  <si>
    <t>27/04/20</t>
  </si>
  <si>
    <t>י.ח.ק אגח ב -רמ- י.ח.ק להשקעות</t>
  </si>
  <si>
    <t>1181783</t>
  </si>
  <si>
    <t>550016091</t>
  </si>
  <si>
    <t>וואליו אגח ב-רמ- וואליו קפיטל</t>
  </si>
  <si>
    <t>5990171</t>
  </si>
  <si>
    <t>520033804</t>
  </si>
  <si>
    <t>18/08/21</t>
  </si>
  <si>
    <t>וואליו אגח ג-רמ- וואליו קפיטל</t>
  </si>
  <si>
    <t>5990221</t>
  </si>
  <si>
    <t>אורמת אגח 3 -רמ</t>
  </si>
  <si>
    <t>1139179</t>
  </si>
  <si>
    <t>11/05/20</t>
  </si>
  <si>
    <t>גרופ 11- גרופ 11</t>
  </si>
  <si>
    <t>1181106</t>
  </si>
  <si>
    <t>1992</t>
  </si>
  <si>
    <t>וויו גרופ TASE UP- וויו גרופ</t>
  </si>
  <si>
    <t>1171107</t>
  </si>
  <si>
    <t>1837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</si>
  <si>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</si>
  <si>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</si>
  <si>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</si>
  <si>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</si>
  <si>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</si>
  <si>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</si>
  <si>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</si>
  <si>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</si>
  <si>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</si>
  <si>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MITC US-אופציה לא סחירה 18/05/2023- MEATECH</t>
  </si>
  <si>
    <t>320486391</t>
  </si>
  <si>
    <t>04/08/21</t>
  </si>
  <si>
    <t>18/03/20</t>
  </si>
  <si>
    <t>בליץ אופציה לא סחירה 01/06/24- בליץ</t>
  </si>
  <si>
    <t>42401011</t>
  </si>
  <si>
    <t>שיח מדיקל אופציה ב' לא סחירה 10/07/22- שיח מדיקל</t>
  </si>
  <si>
    <t>24901111</t>
  </si>
  <si>
    <t>פארמה</t>
  </si>
  <si>
    <t>10/06/20</t>
  </si>
  <si>
    <t>פנאקסיה ישראל אופציה לא סחירה 09/03/2022- פנאקסיה ישראל</t>
  </si>
  <si>
    <t>11043631</t>
  </si>
  <si>
    <t>קנאביס</t>
  </si>
  <si>
    <t>11/03/20</t>
  </si>
  <si>
    <t>איאלדי (ALD) אופציה לא סחירה 15/02/24 - האב- האב אבטחת מידע</t>
  </si>
  <si>
    <t>10840031</t>
  </si>
  <si>
    <t>17/02/20</t>
  </si>
  <si>
    <t>שגריר- אופציה לא סחירה 22/02/23- שגריר רכב</t>
  </si>
  <si>
    <t>113837911</t>
  </si>
  <si>
    <t>22/02/21</t>
  </si>
  <si>
    <t>סה"כ מט"ח/מט"ח</t>
  </si>
  <si>
    <t>סה"כ כנגד חסכון עמיתים/מבוטחים</t>
  </si>
  <si>
    <t>לא</t>
  </si>
  <si>
    <t>1319</t>
  </si>
  <si>
    <t>דירוג פנימי</t>
  </si>
  <si>
    <t>הלוואות עמיתים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</si>
  <si>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</si>
  <si>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</si>
  <si>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</si>
  <si>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</si>
  <si>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</si>
  <si>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</si>
  <si>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</si>
  <si>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</si>
  <si>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</si>
  <si>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</si>
  <si>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</si>
  <si>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</si>
  <si>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</si>
  <si>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</si>
  <si>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HKD HSBC - בטחונות</t>
  </si>
  <si>
    <t>327106</t>
  </si>
  <si>
    <t>MONEY EUR HSBC - בטחונות</t>
  </si>
  <si>
    <t>327064</t>
  </si>
  <si>
    <t>MONEY USD HSBC - בטחונות</t>
  </si>
  <si>
    <t>415323</t>
  </si>
  <si>
    <t>הלוואות עמיתים שיקלי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</si>
</sst>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2" fillId="0" borderId="0" xfId="0" applyFont="1" applyFill="1" applyAlignment="1">
      <alignment horizontal="center"/>
    </xf>
    <xf numFmtId="0" fontId="0" fillId="0" borderId="0" xfId="0" applyFill="1"/>
    <xf numFmtId="4" fontId="0" fillId="0" borderId="0" xfId="0" applyNumberFormat="1" applyFont="1" applyFill="1"/>
    <xf numFmtId="166" fontId="0" fillId="0" borderId="0" xfId="0" applyNumberFormat="1" applyFont="1" applyFill="1"/>
    <xf numFmtId="0" fontId="18" fillId="0" borderId="0" xfId="0" applyFont="1" applyFill="1"/>
    <xf numFmtId="4" fontId="18" fillId="0" borderId="0" xfId="0" applyNumberFormat="1" applyFont="1" applyFill="1"/>
    <xf numFmtId="166" fontId="18" fillId="0" borderId="0" xfId="0" applyNumberFormat="1" applyFont="1" applyFill="1"/>
    <xf numFmtId="0" fontId="2" fillId="0" borderId="0" xfId="0" applyFont="1" applyFill="1" applyAlignment="1">
      <alignment horizontal="right"/>
    </xf>
    <xf numFmtId="4" fontId="0" fillId="0" borderId="0" xfId="0" applyNumberForma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4"/>
  <sheetViews>
    <sheetView rightToLeft="1" topLeftCell="A25" workbookViewId="0">
      <selection activeCell="C30" sqref="C3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91" t="s">
        <v>4</v>
      </c>
      <c r="C6" s="92"/>
      <c r="D6" s="9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293128.15313516516</v>
      </c>
      <c r="D11" s="76">
        <f>C11/$C$42</f>
        <v>0.16509688773268374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616717.06207109999</v>
      </c>
      <c r="D13" s="78">
        <f t="shared" ref="D13:D43" si="0">C13/$C$42</f>
        <v>0.34735001217243477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375256.91903241863</v>
      </c>
      <c r="D15" s="78">
        <f t="shared" si="0"/>
        <v>0.21135380129741527</v>
      </c>
    </row>
    <row r="16" spans="1:36">
      <c r="A16" s="10" t="s">
        <v>13</v>
      </c>
      <c r="B16" s="70" t="s">
        <v>19</v>
      </c>
      <c r="C16" s="77">
        <f>מניות!L11</f>
        <v>341990.32947653055</v>
      </c>
      <c r="D16" s="78">
        <f t="shared" si="0"/>
        <v>0.19261725094421464</v>
      </c>
    </row>
    <row r="17" spans="1:4">
      <c r="A17" s="10" t="s">
        <v>13</v>
      </c>
      <c r="B17" s="70" t="s">
        <v>195</v>
      </c>
      <c r="C17" s="77">
        <v>2062.0451649632</v>
      </c>
      <c r="D17" s="78">
        <f t="shared" si="0"/>
        <v>1.1613938663294233E-3</v>
      </c>
    </row>
    <row r="18" spans="1:4">
      <c r="A18" s="10" t="s">
        <v>13</v>
      </c>
      <c r="B18" s="70" t="s">
        <v>20</v>
      </c>
      <c r="C18" s="77">
        <v>7938.9483052514797</v>
      </c>
      <c r="D18" s="78">
        <f t="shared" si="0"/>
        <v>4.4714083005984919E-3</v>
      </c>
    </row>
    <row r="19" spans="1:4">
      <c r="A19" s="10" t="s">
        <v>13</v>
      </c>
      <c r="B19" s="70" t="s">
        <v>21</v>
      </c>
      <c r="C19" s="77">
        <v>3909.6575981999999</v>
      </c>
      <c r="D19" s="78">
        <f t="shared" si="0"/>
        <v>2.2020140155750369E-3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27436.783219631667</v>
      </c>
      <c r="D21" s="78">
        <f t="shared" si="0"/>
        <v>1.5453061981626838E-2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si="0"/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0"/>
        <v>0</v>
      </c>
    </row>
    <row r="26" spans="1:4">
      <c r="A26" s="10" t="s">
        <v>13</v>
      </c>
      <c r="B26" s="70" t="s">
        <v>18</v>
      </c>
      <c r="C26" s="77">
        <v>39583.332807059996</v>
      </c>
      <c r="D26" s="78">
        <f t="shared" si="0"/>
        <v>2.2294293409337688E-2</v>
      </c>
    </row>
    <row r="27" spans="1:4">
      <c r="A27" s="10" t="s">
        <v>13</v>
      </c>
      <c r="B27" s="70" t="s">
        <v>28</v>
      </c>
      <c r="C27" s="77">
        <v>12568.052</v>
      </c>
      <c r="D27" s="78">
        <f t="shared" si="0"/>
        <v>7.078631812979584E-3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0"/>
        <v>0</v>
      </c>
    </row>
    <row r="29" spans="1:4">
      <c r="A29" s="10" t="s">
        <v>13</v>
      </c>
      <c r="B29" s="70" t="s">
        <v>30</v>
      </c>
      <c r="C29" s="77">
        <v>308.30786269958998</v>
      </c>
      <c r="D29" s="78">
        <f t="shared" si="0"/>
        <v>1.7364646845008752E-4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0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0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0"/>
        <v>0</v>
      </c>
    </row>
    <row r="33" spans="1:4">
      <c r="A33" s="10" t="s">
        <v>13</v>
      </c>
      <c r="B33" s="69" t="s">
        <v>34</v>
      </c>
      <c r="C33" s="77">
        <v>26726.379899771298</v>
      </c>
      <c r="D33" s="78">
        <f t="shared" si="0"/>
        <v>1.5052945596047758E-2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0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0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0"/>
        <v>0</v>
      </c>
    </row>
    <row r="37" spans="1:4">
      <c r="A37" s="10" t="s">
        <v>13</v>
      </c>
      <c r="B37" s="69" t="s">
        <v>38</v>
      </c>
      <c r="C37" s="77">
        <v>27865.725005280001</v>
      </c>
      <c r="D37" s="78">
        <f t="shared" si="0"/>
        <v>1.5694652402306712E-2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si="0"/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0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0"/>
        <v>0</v>
      </c>
    </row>
    <row r="42" spans="1:4">
      <c r="B42" s="72" t="s">
        <v>43</v>
      </c>
      <c r="C42" s="77">
        <f>SUM(C11:C41)</f>
        <v>1775491.6955780715</v>
      </c>
      <c r="D42" s="78">
        <f t="shared" si="0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0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200</v>
      </c>
      <c r="D47">
        <v>3.4344000000000001</v>
      </c>
    </row>
    <row r="48" spans="1:4">
      <c r="C48" t="s">
        <v>201</v>
      </c>
      <c r="D48">
        <v>0.47370000000000001</v>
      </c>
    </row>
    <row r="49" spans="3:4">
      <c r="C49" t="s">
        <v>110</v>
      </c>
      <c r="D49">
        <v>3.5236000000000001</v>
      </c>
    </row>
    <row r="50" spans="3:4">
      <c r="C50" t="s">
        <v>123</v>
      </c>
      <c r="D50">
        <v>2.3462000000000001</v>
      </c>
    </row>
    <row r="51" spans="3:4">
      <c r="C51" t="s">
        <v>123</v>
      </c>
      <c r="D51">
        <v>0.5</v>
      </c>
    </row>
    <row r="52" spans="3:4">
      <c r="C52" t="s">
        <v>202</v>
      </c>
      <c r="D52">
        <v>0.40560000000000002</v>
      </c>
    </row>
    <row r="53" spans="3:4">
      <c r="C53" t="s">
        <v>106</v>
      </c>
      <c r="D53">
        <v>3.1760000000000002</v>
      </c>
    </row>
    <row r="54" spans="3:4">
      <c r="C54" t="s">
        <v>113</v>
      </c>
      <c r="D54">
        <v>4.1683000000000003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9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1" ht="26.25" customHeight="1">
      <c r="B7" s="104" t="s">
        <v>98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1332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228</v>
      </c>
      <c r="C14" t="s">
        <v>228</v>
      </c>
      <c r="D14" s="16"/>
      <c r="E14" t="s">
        <v>228</v>
      </c>
      <c r="F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1333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228</v>
      </c>
      <c r="C16" t="s">
        <v>228</v>
      </c>
      <c r="D16" s="16"/>
      <c r="E16" t="s">
        <v>228</v>
      </c>
      <c r="F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1334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s="16"/>
      <c r="E18" t="s">
        <v>228</v>
      </c>
      <c r="F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741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s="16"/>
      <c r="E20" t="s">
        <v>228</v>
      </c>
      <c r="F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1332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228</v>
      </c>
      <c r="C23" t="s">
        <v>228</v>
      </c>
      <c r="D23" s="16"/>
      <c r="E23" t="s">
        <v>228</v>
      </c>
      <c r="F23" t="s">
        <v>228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1335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s="16"/>
      <c r="E25" t="s">
        <v>228</v>
      </c>
      <c r="F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1334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s="16"/>
      <c r="E27" t="s">
        <v>228</v>
      </c>
      <c r="F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1336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s="16"/>
      <c r="E29" t="s">
        <v>228</v>
      </c>
      <c r="F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741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s="16"/>
      <c r="E31" t="s">
        <v>228</v>
      </c>
      <c r="F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235</v>
      </c>
      <c r="C32" s="16"/>
      <c r="D32" s="16"/>
      <c r="E32" s="16"/>
    </row>
    <row r="33" spans="2:5">
      <c r="B33" t="s">
        <v>294</v>
      </c>
      <c r="C33" s="16"/>
      <c r="D33" s="16"/>
      <c r="E33" s="16"/>
    </row>
    <row r="34" spans="2:5">
      <c r="B34" t="s">
        <v>295</v>
      </c>
      <c r="C34" s="16"/>
      <c r="D34" s="16"/>
      <c r="E34" s="16"/>
    </row>
    <row r="35" spans="2:5">
      <c r="B35" t="s">
        <v>296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6"/>
      <c r="BD6" s="16" t="s">
        <v>100</v>
      </c>
      <c r="BF6" s="16" t="s">
        <v>101</v>
      </c>
      <c r="BH6" s="19" t="s">
        <v>102</v>
      </c>
    </row>
    <row r="7" spans="1:60" ht="26.25" customHeight="1">
      <c r="B7" s="104" t="s">
        <v>103</v>
      </c>
      <c r="C7" s="105"/>
      <c r="D7" s="105"/>
      <c r="E7" s="105"/>
      <c r="F7" s="105"/>
      <c r="G7" s="105"/>
      <c r="H7" s="105"/>
      <c r="I7" s="105"/>
      <c r="J7" s="105"/>
      <c r="K7" s="10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8650787.5899999999</v>
      </c>
      <c r="H11" s="25"/>
      <c r="I11" s="75">
        <v>27436.783219631667</v>
      </c>
      <c r="J11" s="76">
        <v>1</v>
      </c>
      <c r="K11" s="76">
        <v>1.54E-2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228</v>
      </c>
      <c r="C13" t="s">
        <v>228</v>
      </c>
      <c r="D13" s="19"/>
      <c r="E13" t="s">
        <v>228</v>
      </c>
      <c r="F13" t="s">
        <v>228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233</v>
      </c>
      <c r="C14" s="19"/>
      <c r="D14" s="19"/>
      <c r="E14" s="19"/>
      <c r="F14" s="19"/>
      <c r="G14" s="81">
        <v>8650787.5899999999</v>
      </c>
      <c r="H14" s="19"/>
      <c r="I14" s="81">
        <v>27436.783219631667</v>
      </c>
      <c r="J14" s="80">
        <v>1</v>
      </c>
      <c r="K14" s="80">
        <v>1.54E-2</v>
      </c>
      <c r="BF14" s="16" t="s">
        <v>126</v>
      </c>
    </row>
    <row r="15" spans="1:60">
      <c r="B15" t="s">
        <v>1337</v>
      </c>
      <c r="C15" t="s">
        <v>1338</v>
      </c>
      <c r="D15" t="s">
        <v>123</v>
      </c>
      <c r="E15" t="s">
        <v>1339</v>
      </c>
      <c r="F15" t="s">
        <v>106</v>
      </c>
      <c r="G15" s="77">
        <v>85</v>
      </c>
      <c r="H15" s="77">
        <v>3.4618000000000002</v>
      </c>
      <c r="I15" s="77">
        <v>9.3454752799999995E-3</v>
      </c>
      <c r="J15" s="78">
        <v>0</v>
      </c>
      <c r="K15" s="78">
        <v>0</v>
      </c>
      <c r="BF15" s="16" t="s">
        <v>127</v>
      </c>
    </row>
    <row r="16" spans="1:60">
      <c r="B16" t="s">
        <v>1340</v>
      </c>
      <c r="C16" t="s">
        <v>1341</v>
      </c>
      <c r="D16" t="s">
        <v>123</v>
      </c>
      <c r="E16" t="s">
        <v>1339</v>
      </c>
      <c r="F16" t="s">
        <v>123</v>
      </c>
      <c r="G16" s="77">
        <v>50</v>
      </c>
      <c r="H16" s="77">
        <v>1.3749</v>
      </c>
      <c r="I16" s="77">
        <v>3.4372500000000002E-4</v>
      </c>
      <c r="J16" s="78">
        <v>0</v>
      </c>
      <c r="K16" s="78">
        <v>0</v>
      </c>
      <c r="BF16" s="16" t="s">
        <v>128</v>
      </c>
    </row>
    <row r="17" spans="2:58">
      <c r="B17" t="s">
        <v>1342</v>
      </c>
      <c r="C17" t="s">
        <v>1343</v>
      </c>
      <c r="D17" t="s">
        <v>123</v>
      </c>
      <c r="E17" t="s">
        <v>1339</v>
      </c>
      <c r="F17" t="s">
        <v>110</v>
      </c>
      <c r="G17" s="77">
        <v>567505</v>
      </c>
      <c r="H17" s="77">
        <v>100</v>
      </c>
      <c r="I17" s="77">
        <v>1999.6606180000001</v>
      </c>
      <c r="J17" s="78">
        <v>7.2900000000000006E-2</v>
      </c>
      <c r="K17" s="78">
        <v>1.1000000000000001E-3</v>
      </c>
      <c r="BF17" s="16" t="s">
        <v>129</v>
      </c>
    </row>
    <row r="18" spans="2:58">
      <c r="B18" t="s">
        <v>1344</v>
      </c>
      <c r="C18" t="s">
        <v>1345</v>
      </c>
      <c r="D18" t="s">
        <v>123</v>
      </c>
      <c r="E18" t="s">
        <v>1339</v>
      </c>
      <c r="F18" t="s">
        <v>202</v>
      </c>
      <c r="G18" s="77">
        <v>83714.289999999994</v>
      </c>
      <c r="H18" s="77">
        <v>100</v>
      </c>
      <c r="I18" s="77">
        <v>33.954516024</v>
      </c>
      <c r="J18" s="78">
        <v>1.1999999999999999E-3</v>
      </c>
      <c r="K18" s="78">
        <v>0</v>
      </c>
      <c r="BF18" s="16" t="s">
        <v>130</v>
      </c>
    </row>
    <row r="19" spans="2:58">
      <c r="B19" t="s">
        <v>1346</v>
      </c>
      <c r="C19" t="s">
        <v>1347</v>
      </c>
      <c r="D19" t="s">
        <v>123</v>
      </c>
      <c r="E19" t="s">
        <v>1339</v>
      </c>
      <c r="F19" t="s">
        <v>106</v>
      </c>
      <c r="G19" s="77">
        <v>7998473.2999999998</v>
      </c>
      <c r="H19" s="77">
        <v>100</v>
      </c>
      <c r="I19" s="77">
        <v>25403.151200799999</v>
      </c>
      <c r="J19" s="78">
        <v>0.92589999999999995</v>
      </c>
      <c r="K19" s="78">
        <v>1.43E-2</v>
      </c>
      <c r="BF19" s="16" t="s">
        <v>131</v>
      </c>
    </row>
    <row r="20" spans="2:58">
      <c r="B20" t="s">
        <v>1348</v>
      </c>
      <c r="C20" t="s">
        <v>1349</v>
      </c>
      <c r="D20" t="s">
        <v>123</v>
      </c>
      <c r="E20" t="s">
        <v>1339</v>
      </c>
      <c r="F20" t="s">
        <v>202</v>
      </c>
      <c r="G20" s="77">
        <v>5</v>
      </c>
      <c r="H20" s="77">
        <v>2.1989999999999998</v>
      </c>
      <c r="I20" s="77">
        <v>4.4595719999999999E-5</v>
      </c>
      <c r="J20" s="78">
        <v>0</v>
      </c>
      <c r="K20" s="78">
        <v>0</v>
      </c>
      <c r="BF20" s="16" t="s">
        <v>132</v>
      </c>
    </row>
    <row r="21" spans="2:58">
      <c r="B21" t="s">
        <v>1350</v>
      </c>
      <c r="C21" t="s">
        <v>1351</v>
      </c>
      <c r="D21" t="s">
        <v>123</v>
      </c>
      <c r="E21" t="s">
        <v>1339</v>
      </c>
      <c r="F21" t="s">
        <v>106</v>
      </c>
      <c r="G21" s="77">
        <v>5</v>
      </c>
      <c r="H21" s="77">
        <v>1.4868749999999999</v>
      </c>
      <c r="I21" s="77">
        <v>2.3611575E-4</v>
      </c>
      <c r="J21" s="78">
        <v>0</v>
      </c>
      <c r="K21" s="78">
        <v>0</v>
      </c>
      <c r="BF21" s="16" t="s">
        <v>123</v>
      </c>
    </row>
    <row r="22" spans="2:58">
      <c r="B22" t="s">
        <v>1352</v>
      </c>
      <c r="C22" t="s">
        <v>1353</v>
      </c>
      <c r="D22" t="s">
        <v>123</v>
      </c>
      <c r="E22" t="s">
        <v>1339</v>
      </c>
      <c r="F22" t="s">
        <v>106</v>
      </c>
      <c r="G22" s="77">
        <v>45</v>
      </c>
      <c r="H22" s="77">
        <v>0.20663999999999999</v>
      </c>
      <c r="I22" s="77">
        <v>2.9532988800000002E-4</v>
      </c>
      <c r="J22" s="78">
        <v>0</v>
      </c>
      <c r="K22" s="78">
        <v>0</v>
      </c>
    </row>
    <row r="23" spans="2:58">
      <c r="B23" t="s">
        <v>1354</v>
      </c>
      <c r="C23" t="s">
        <v>1355</v>
      </c>
      <c r="D23" t="s">
        <v>123</v>
      </c>
      <c r="E23" t="s">
        <v>1339</v>
      </c>
      <c r="F23" t="s">
        <v>106</v>
      </c>
      <c r="G23" s="77">
        <v>405</v>
      </c>
      <c r="H23" s="77">
        <v>0.45307500000000001</v>
      </c>
      <c r="I23" s="77">
        <v>5.8278131099999998E-3</v>
      </c>
      <c r="J23" s="78">
        <v>0</v>
      </c>
      <c r="K23" s="78">
        <v>0</v>
      </c>
    </row>
    <row r="24" spans="2:58">
      <c r="B24" t="s">
        <v>1356</v>
      </c>
      <c r="C24" t="s">
        <v>1357</v>
      </c>
      <c r="D24" t="s">
        <v>123</v>
      </c>
      <c r="E24" t="s">
        <v>1339</v>
      </c>
      <c r="F24" t="s">
        <v>110</v>
      </c>
      <c r="G24" s="77">
        <v>500</v>
      </c>
      <c r="H24" s="77">
        <v>4.4940000000000001E-2</v>
      </c>
      <c r="I24" s="77">
        <v>7.9175291999999996E-4</v>
      </c>
      <c r="J24" s="78">
        <v>0</v>
      </c>
      <c r="K24" s="78">
        <v>0</v>
      </c>
    </row>
    <row r="25" spans="2:58">
      <c r="B25" t="s">
        <v>235</v>
      </c>
      <c r="C25" s="19"/>
      <c r="D25" s="19"/>
      <c r="E25" s="19"/>
      <c r="F25" s="19"/>
      <c r="G25" s="19"/>
      <c r="H25" s="19"/>
    </row>
    <row r="26" spans="2:58">
      <c r="B26" t="s">
        <v>294</v>
      </c>
      <c r="C26" s="19"/>
      <c r="D26" s="19"/>
      <c r="E26" s="19"/>
      <c r="F26" s="19"/>
      <c r="G26" s="19"/>
      <c r="H26" s="19"/>
    </row>
    <row r="27" spans="2:58">
      <c r="B27" t="s">
        <v>295</v>
      </c>
      <c r="C27" s="19"/>
      <c r="D27" s="19"/>
      <c r="E27" s="19"/>
      <c r="F27" s="19"/>
      <c r="G27" s="19"/>
      <c r="H27" s="19"/>
    </row>
    <row r="28" spans="2:58">
      <c r="B28" t="s">
        <v>296</v>
      </c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81" ht="26.25" customHeight="1">
      <c r="B7" s="104" t="s">
        <v>133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1358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228</v>
      </c>
      <c r="C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1359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228</v>
      </c>
      <c r="C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1360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1361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228</v>
      </c>
      <c r="C19" t="s">
        <v>228</v>
      </c>
      <c r="E19" t="s">
        <v>228</v>
      </c>
      <c r="H19" s="77">
        <v>0</v>
      </c>
      <c r="I19" t="s">
        <v>228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1362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1363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1364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1358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1359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E30" t="s">
        <v>228</v>
      </c>
      <c r="H30" s="77">
        <v>0</v>
      </c>
      <c r="I30" t="s">
        <v>228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1360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1361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1362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1363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1364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</row>
    <row r="41" spans="2:17">
      <c r="B41" t="s">
        <v>294</v>
      </c>
    </row>
    <row r="42" spans="2:17">
      <c r="B42" t="s">
        <v>295</v>
      </c>
    </row>
    <row r="43" spans="2:17">
      <c r="B43" t="s">
        <v>296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6"/>
    </row>
    <row r="7" spans="2:72" ht="26.2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1365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228</v>
      </c>
      <c r="C14" t="s">
        <v>228</v>
      </c>
      <c r="D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1366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228</v>
      </c>
      <c r="C16" t="s">
        <v>228</v>
      </c>
      <c r="D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1367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1368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741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228</v>
      </c>
      <c r="C22" t="s">
        <v>228</v>
      </c>
      <c r="D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G25" s="77">
        <v>0</v>
      </c>
      <c r="H25" t="s">
        <v>228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1369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228</v>
      </c>
      <c r="C27" t="s">
        <v>228</v>
      </c>
      <c r="D27" t="s">
        <v>228</v>
      </c>
      <c r="G27" s="77">
        <v>0</v>
      </c>
      <c r="H27" t="s">
        <v>228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294</v>
      </c>
    </row>
    <row r="29" spans="2:16">
      <c r="B29" t="s">
        <v>295</v>
      </c>
    </row>
    <row r="30" spans="2:16">
      <c r="B30" t="s">
        <v>296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topLeftCell="A19" workbookViewId="0">
      <selection activeCell="F17" sqref="F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65" ht="26.25" customHeight="1">
      <c r="B7" s="104" t="s">
        <v>82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1370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J14" s="77">
        <v>0</v>
      </c>
      <c r="K14" t="s">
        <v>228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1371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J16" s="77">
        <v>0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J18" s="77">
        <v>0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741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J20" s="77">
        <v>0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1372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J23" s="77">
        <v>0</v>
      </c>
      <c r="K23" t="s">
        <v>228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1373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J25" s="77">
        <v>0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235</v>
      </c>
      <c r="D26" s="16"/>
      <c r="E26" s="16"/>
      <c r="F26" s="16"/>
    </row>
    <row r="27" spans="2:19">
      <c r="B27" t="s">
        <v>294</v>
      </c>
      <c r="D27" s="16"/>
      <c r="E27" s="16"/>
      <c r="F27" s="16"/>
    </row>
    <row r="28" spans="2:19">
      <c r="B28" t="s">
        <v>295</v>
      </c>
      <c r="D28" s="16"/>
      <c r="E28" s="16"/>
      <c r="F28" s="16"/>
    </row>
    <row r="29" spans="2:19">
      <c r="B29" t="s">
        <v>296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6"/>
    </row>
    <row r="7" spans="2:81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3.78</v>
      </c>
      <c r="K11" s="7"/>
      <c r="L11" s="7"/>
      <c r="M11" s="76">
        <v>2.3199999999999998E-2</v>
      </c>
      <c r="N11" s="75">
        <v>37375762.049999997</v>
      </c>
      <c r="O11" s="7"/>
      <c r="P11" s="75">
        <v>39583.332807059996</v>
      </c>
      <c r="Q11" s="7"/>
      <c r="R11" s="76">
        <v>1</v>
      </c>
      <c r="S11" s="76">
        <v>2.23E-2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3.78</v>
      </c>
      <c r="M12" s="80">
        <v>2.3199999999999998E-2</v>
      </c>
      <c r="N12" s="81">
        <v>37375762.049999997</v>
      </c>
      <c r="P12" s="81">
        <v>39583.332807059996</v>
      </c>
      <c r="R12" s="80">
        <v>1</v>
      </c>
      <c r="S12" s="80">
        <v>2.23E-2</v>
      </c>
    </row>
    <row r="13" spans="2:81">
      <c r="B13" s="79" t="s">
        <v>1370</v>
      </c>
      <c r="C13" s="16"/>
      <c r="D13" s="16"/>
      <c r="E13" s="16"/>
      <c r="J13" s="81">
        <v>7.43</v>
      </c>
      <c r="M13" s="80">
        <v>4.4999999999999997E-3</v>
      </c>
      <c r="N13" s="81">
        <v>6473397.0499999998</v>
      </c>
      <c r="P13" s="81">
        <v>7308.8615375400004</v>
      </c>
      <c r="R13" s="80">
        <v>0.18459999999999999</v>
      </c>
      <c r="S13" s="80">
        <v>4.1000000000000003E-3</v>
      </c>
    </row>
    <row r="14" spans="2:81">
      <c r="B14" t="s">
        <v>1374</v>
      </c>
      <c r="C14" t="s">
        <v>1375</v>
      </c>
      <c r="D14" t="s">
        <v>123</v>
      </c>
      <c r="E14" t="s">
        <v>1376</v>
      </c>
      <c r="F14" t="s">
        <v>580</v>
      </c>
      <c r="G14" t="s">
        <v>325</v>
      </c>
      <c r="H14" t="s">
        <v>150</v>
      </c>
      <c r="I14" t="s">
        <v>1377</v>
      </c>
      <c r="J14" s="77">
        <v>6.2</v>
      </c>
      <c r="K14" t="s">
        <v>102</v>
      </c>
      <c r="L14" s="78">
        <v>2.1399999999999999E-2</v>
      </c>
      <c r="M14" s="78">
        <v>2.0999999999999999E-3</v>
      </c>
      <c r="N14" s="77">
        <v>3732236.13</v>
      </c>
      <c r="O14" s="77">
        <v>119.68</v>
      </c>
      <c r="P14" s="77">
        <v>4466.7402003839998</v>
      </c>
      <c r="Q14" s="78">
        <v>8.0999999999999996E-3</v>
      </c>
      <c r="R14" s="78">
        <v>0.1128</v>
      </c>
      <c r="S14" s="78">
        <v>2.5000000000000001E-3</v>
      </c>
    </row>
    <row r="15" spans="2:81">
      <c r="B15" t="s">
        <v>1378</v>
      </c>
      <c r="C15" t="s">
        <v>1379</v>
      </c>
      <c r="D15" t="s">
        <v>123</v>
      </c>
      <c r="E15" t="s">
        <v>1380</v>
      </c>
      <c r="F15" t="s">
        <v>473</v>
      </c>
      <c r="G15" t="s">
        <v>325</v>
      </c>
      <c r="H15" t="s">
        <v>150</v>
      </c>
      <c r="I15" t="s">
        <v>1381</v>
      </c>
      <c r="J15" s="77">
        <v>9.5</v>
      </c>
      <c r="K15" t="s">
        <v>102</v>
      </c>
      <c r="L15" s="78">
        <v>8.3000000000000001E-3</v>
      </c>
      <c r="M15" s="78">
        <v>8.5000000000000006E-3</v>
      </c>
      <c r="N15" s="77">
        <v>2698410</v>
      </c>
      <c r="O15" s="77">
        <v>103.6</v>
      </c>
      <c r="P15" s="77">
        <v>2795.55276</v>
      </c>
      <c r="Q15" s="78">
        <v>7.7000000000000002E-3</v>
      </c>
      <c r="R15" s="78">
        <v>7.0599999999999996E-2</v>
      </c>
      <c r="S15" s="78">
        <v>1.6000000000000001E-3</v>
      </c>
    </row>
    <row r="16" spans="2:81">
      <c r="B16" t="s">
        <v>1382</v>
      </c>
      <c r="C16" t="s">
        <v>1383</v>
      </c>
      <c r="D16" t="s">
        <v>123</v>
      </c>
      <c r="E16" t="s">
        <v>492</v>
      </c>
      <c r="F16" t="s">
        <v>493</v>
      </c>
      <c r="G16" t="s">
        <v>486</v>
      </c>
      <c r="H16" t="s">
        <v>150</v>
      </c>
      <c r="I16" t="s">
        <v>1384</v>
      </c>
      <c r="J16" s="77">
        <v>0.75</v>
      </c>
      <c r="K16" t="s">
        <v>102</v>
      </c>
      <c r="L16" s="78">
        <v>3.15E-2</v>
      </c>
      <c r="M16" s="78">
        <v>-9.7000000000000003E-3</v>
      </c>
      <c r="N16" s="77">
        <v>42750.92</v>
      </c>
      <c r="O16" s="77">
        <v>108.93</v>
      </c>
      <c r="P16" s="77">
        <v>46.568577156000003</v>
      </c>
      <c r="Q16" s="78">
        <v>2.0000000000000001E-4</v>
      </c>
      <c r="R16" s="78">
        <v>1.1999999999999999E-3</v>
      </c>
      <c r="S16" s="78">
        <v>0</v>
      </c>
    </row>
    <row r="17" spans="2:19">
      <c r="B17" s="79" t="s">
        <v>1371</v>
      </c>
      <c r="C17" s="16"/>
      <c r="D17" s="16"/>
      <c r="E17" s="16"/>
      <c r="J17" s="81">
        <v>3.08</v>
      </c>
      <c r="M17" s="80">
        <v>2.7E-2</v>
      </c>
      <c r="N17" s="81">
        <v>30432365</v>
      </c>
      <c r="P17" s="81">
        <v>30773.690581520001</v>
      </c>
      <c r="R17" s="80">
        <v>0.77739999999999998</v>
      </c>
      <c r="S17" s="80">
        <v>1.7299999999999999E-2</v>
      </c>
    </row>
    <row r="18" spans="2:19">
      <c r="B18" t="s">
        <v>1385</v>
      </c>
      <c r="C18" t="s">
        <v>1386</v>
      </c>
      <c r="D18" t="s">
        <v>123</v>
      </c>
      <c r="E18" t="s">
        <v>1376</v>
      </c>
      <c r="F18" t="s">
        <v>580</v>
      </c>
      <c r="G18" t="s">
        <v>325</v>
      </c>
      <c r="H18" t="s">
        <v>150</v>
      </c>
      <c r="I18" t="s">
        <v>1377</v>
      </c>
      <c r="J18" s="77">
        <v>5.72</v>
      </c>
      <c r="K18" t="s">
        <v>102</v>
      </c>
      <c r="L18" s="78">
        <v>3.7400000000000003E-2</v>
      </c>
      <c r="M18" s="78">
        <v>2.8000000000000001E-2</v>
      </c>
      <c r="N18" s="77">
        <v>7893507.6100000003</v>
      </c>
      <c r="O18" s="77">
        <v>105.63</v>
      </c>
      <c r="P18" s="77">
        <v>8337.9120884429994</v>
      </c>
      <c r="Q18" s="78">
        <v>1.0699999999999999E-2</v>
      </c>
      <c r="R18" s="78">
        <v>0.21060000000000001</v>
      </c>
      <c r="S18" s="78">
        <v>4.7000000000000002E-3</v>
      </c>
    </row>
    <row r="19" spans="2:19">
      <c r="B19" t="s">
        <v>1387</v>
      </c>
      <c r="C19" t="s">
        <v>1388</v>
      </c>
      <c r="D19" t="s">
        <v>123</v>
      </c>
      <c r="E19" t="s">
        <v>1376</v>
      </c>
      <c r="F19" t="s">
        <v>580</v>
      </c>
      <c r="G19" t="s">
        <v>325</v>
      </c>
      <c r="H19" t="s">
        <v>150</v>
      </c>
      <c r="I19" t="s">
        <v>1377</v>
      </c>
      <c r="J19" s="77">
        <v>2.39</v>
      </c>
      <c r="K19" t="s">
        <v>102</v>
      </c>
      <c r="L19" s="78">
        <v>2.5000000000000001E-2</v>
      </c>
      <c r="M19" s="78">
        <v>2.2499999999999999E-2</v>
      </c>
      <c r="N19" s="77">
        <v>6799285.9100000001</v>
      </c>
      <c r="O19" s="77">
        <v>100.77</v>
      </c>
      <c r="P19" s="77">
        <v>6851.640411507</v>
      </c>
      <c r="Q19" s="78">
        <v>1.2500000000000001E-2</v>
      </c>
      <c r="R19" s="78">
        <v>0.1731</v>
      </c>
      <c r="S19" s="78">
        <v>3.8999999999999998E-3</v>
      </c>
    </row>
    <row r="20" spans="2:19">
      <c r="B20" t="s">
        <v>1389</v>
      </c>
      <c r="C20" t="s">
        <v>1390</v>
      </c>
      <c r="D20" t="s">
        <v>123</v>
      </c>
      <c r="E20" t="s">
        <v>861</v>
      </c>
      <c r="F20" t="s">
        <v>519</v>
      </c>
      <c r="G20" t="s">
        <v>440</v>
      </c>
      <c r="H20" t="s">
        <v>209</v>
      </c>
      <c r="I20" t="s">
        <v>1391</v>
      </c>
      <c r="J20" s="77">
        <v>4.2300000000000004</v>
      </c>
      <c r="K20" t="s">
        <v>102</v>
      </c>
      <c r="L20" s="78">
        <v>3.3500000000000002E-2</v>
      </c>
      <c r="M20" s="78">
        <v>3.5400000000000001E-2</v>
      </c>
      <c r="N20" s="77">
        <v>684867</v>
      </c>
      <c r="O20" s="77">
        <v>100.3</v>
      </c>
      <c r="P20" s="77">
        <v>686.92160100000001</v>
      </c>
      <c r="Q20" s="78">
        <v>6.9999999999999999E-4</v>
      </c>
      <c r="R20" s="78">
        <v>1.7399999999999999E-2</v>
      </c>
      <c r="S20" s="78">
        <v>4.0000000000000002E-4</v>
      </c>
    </row>
    <row r="21" spans="2:19">
      <c r="B21" t="s">
        <v>1392</v>
      </c>
      <c r="C21" t="s">
        <v>1393</v>
      </c>
      <c r="D21" t="s">
        <v>123</v>
      </c>
      <c r="E21" t="s">
        <v>1394</v>
      </c>
      <c r="F21" t="s">
        <v>998</v>
      </c>
      <c r="G21" t="s">
        <v>461</v>
      </c>
      <c r="H21" t="s">
        <v>150</v>
      </c>
      <c r="I21" t="s">
        <v>533</v>
      </c>
      <c r="K21" t="s">
        <v>102</v>
      </c>
      <c r="L21" s="78">
        <v>0.01</v>
      </c>
      <c r="M21" s="78">
        <v>0</v>
      </c>
      <c r="N21" s="77">
        <v>3000000</v>
      </c>
      <c r="O21" s="77">
        <v>100.15</v>
      </c>
      <c r="P21" s="77">
        <v>3004.5</v>
      </c>
      <c r="Q21" s="78">
        <v>0</v>
      </c>
      <c r="R21" s="78">
        <v>7.5899999999999995E-2</v>
      </c>
      <c r="S21" s="78">
        <v>1.6999999999999999E-3</v>
      </c>
    </row>
    <row r="22" spans="2:19">
      <c r="B22" t="s">
        <v>1395</v>
      </c>
      <c r="C22" t="s">
        <v>1396</v>
      </c>
      <c r="D22" t="s">
        <v>123</v>
      </c>
      <c r="E22" t="s">
        <v>1397</v>
      </c>
      <c r="F22" t="s">
        <v>477</v>
      </c>
      <c r="G22" t="s">
        <v>1398</v>
      </c>
      <c r="H22" t="s">
        <v>150</v>
      </c>
      <c r="I22" t="s">
        <v>1399</v>
      </c>
      <c r="J22" s="77">
        <v>3.23</v>
      </c>
      <c r="K22" t="s">
        <v>102</v>
      </c>
      <c r="L22" s="78">
        <v>2.1000000000000001E-2</v>
      </c>
      <c r="M22" s="78">
        <v>3.2000000000000001E-2</v>
      </c>
      <c r="N22" s="77">
        <v>3857143.5</v>
      </c>
      <c r="O22" s="77">
        <v>96.81</v>
      </c>
      <c r="P22" s="77">
        <v>3734.1006223499999</v>
      </c>
      <c r="Q22" s="78">
        <v>3.7499999999999999E-2</v>
      </c>
      <c r="R22" s="78">
        <v>9.4299999999999995E-2</v>
      </c>
      <c r="S22" s="78">
        <v>2.0999999999999999E-3</v>
      </c>
    </row>
    <row r="23" spans="2:19">
      <c r="B23" t="s">
        <v>1400</v>
      </c>
      <c r="C23" t="s">
        <v>1401</v>
      </c>
      <c r="D23" t="s">
        <v>123</v>
      </c>
      <c r="E23" t="s">
        <v>1402</v>
      </c>
      <c r="F23" t="s">
        <v>493</v>
      </c>
      <c r="G23" t="s">
        <v>468</v>
      </c>
      <c r="H23" t="s">
        <v>209</v>
      </c>
      <c r="I23" t="s">
        <v>321</v>
      </c>
      <c r="K23" t="s">
        <v>102</v>
      </c>
      <c r="L23" s="78">
        <v>1.2E-2</v>
      </c>
      <c r="M23" s="78">
        <v>0</v>
      </c>
      <c r="N23" s="77">
        <v>1500000</v>
      </c>
      <c r="O23" s="77">
        <v>100.01</v>
      </c>
      <c r="P23" s="77">
        <v>1500.15</v>
      </c>
      <c r="Q23" s="78">
        <v>0</v>
      </c>
      <c r="R23" s="78">
        <v>3.7900000000000003E-2</v>
      </c>
      <c r="S23" s="78">
        <v>8.0000000000000004E-4</v>
      </c>
    </row>
    <row r="24" spans="2:19">
      <c r="B24" t="s">
        <v>1403</v>
      </c>
      <c r="C24" t="s">
        <v>1404</v>
      </c>
      <c r="D24" t="s">
        <v>123</v>
      </c>
      <c r="E24" t="s">
        <v>1405</v>
      </c>
      <c r="F24" t="s">
        <v>477</v>
      </c>
      <c r="G24" t="s">
        <v>486</v>
      </c>
      <c r="H24" t="s">
        <v>150</v>
      </c>
      <c r="I24" t="s">
        <v>1406</v>
      </c>
      <c r="J24" s="77">
        <v>3.48</v>
      </c>
      <c r="K24" t="s">
        <v>102</v>
      </c>
      <c r="L24" s="78">
        <v>4.5999999999999999E-2</v>
      </c>
      <c r="M24" s="78">
        <v>3.8399999999999997E-2</v>
      </c>
      <c r="N24" s="77">
        <v>597560.98</v>
      </c>
      <c r="O24" s="77">
        <v>103.9</v>
      </c>
      <c r="P24" s="77">
        <v>620.86585821999995</v>
      </c>
      <c r="Q24" s="78">
        <v>1E-3</v>
      </c>
      <c r="R24" s="78">
        <v>1.5699999999999999E-2</v>
      </c>
      <c r="S24" s="78">
        <v>2.9999999999999997E-4</v>
      </c>
    </row>
    <row r="25" spans="2:19">
      <c r="B25" t="s">
        <v>1407</v>
      </c>
      <c r="C25" t="s">
        <v>1408</v>
      </c>
      <c r="D25" t="s">
        <v>123</v>
      </c>
      <c r="E25" t="s">
        <v>1409</v>
      </c>
      <c r="F25" t="s">
        <v>477</v>
      </c>
      <c r="G25" t="s">
        <v>629</v>
      </c>
      <c r="H25" t="s">
        <v>209</v>
      </c>
      <c r="I25" t="s">
        <v>625</v>
      </c>
      <c r="J25" s="77">
        <v>3.49</v>
      </c>
      <c r="K25" t="s">
        <v>102</v>
      </c>
      <c r="L25" s="78">
        <v>2.86E-2</v>
      </c>
      <c r="M25" s="78">
        <v>3.9100000000000003E-2</v>
      </c>
      <c r="N25" s="77">
        <v>1500000</v>
      </c>
      <c r="O25" s="77">
        <v>97.54</v>
      </c>
      <c r="P25" s="77">
        <v>1463.1</v>
      </c>
      <c r="Q25" s="78">
        <v>9.4000000000000004E-3</v>
      </c>
      <c r="R25" s="78">
        <v>3.6999999999999998E-2</v>
      </c>
      <c r="S25" s="78">
        <v>8.0000000000000004E-4</v>
      </c>
    </row>
    <row r="26" spans="2:19">
      <c r="B26" t="s">
        <v>1410</v>
      </c>
      <c r="C26" t="s">
        <v>1411</v>
      </c>
      <c r="D26" t="s">
        <v>123</v>
      </c>
      <c r="E26" t="s">
        <v>1412</v>
      </c>
      <c r="F26" t="s">
        <v>493</v>
      </c>
      <c r="G26" t="s">
        <v>228</v>
      </c>
      <c r="H26" t="s">
        <v>520</v>
      </c>
      <c r="I26" t="s">
        <v>1413</v>
      </c>
      <c r="J26" s="77">
        <v>1.1399999999999999</v>
      </c>
      <c r="K26" t="s">
        <v>102</v>
      </c>
      <c r="L26" s="78">
        <v>4.1500000000000002E-2</v>
      </c>
      <c r="M26" s="78">
        <v>4.6699999999999998E-2</v>
      </c>
      <c r="N26" s="77">
        <v>2000000</v>
      </c>
      <c r="O26" s="77">
        <v>99.83</v>
      </c>
      <c r="P26" s="77">
        <v>1996.6</v>
      </c>
      <c r="Q26" s="78">
        <v>1.2500000000000001E-2</v>
      </c>
      <c r="R26" s="78">
        <v>5.04E-2</v>
      </c>
      <c r="S26" s="78">
        <v>1.1000000000000001E-3</v>
      </c>
    </row>
    <row r="27" spans="2:19">
      <c r="B27" t="s">
        <v>1414</v>
      </c>
      <c r="C27" t="s">
        <v>1415</v>
      </c>
      <c r="D27" t="s">
        <v>123</v>
      </c>
      <c r="E27" t="s">
        <v>1412</v>
      </c>
      <c r="F27" t="s">
        <v>998</v>
      </c>
      <c r="G27" t="s">
        <v>228</v>
      </c>
      <c r="H27" t="s">
        <v>520</v>
      </c>
      <c r="I27" t="s">
        <v>772</v>
      </c>
      <c r="J27" s="77">
        <v>2.4</v>
      </c>
      <c r="K27" t="s">
        <v>102</v>
      </c>
      <c r="L27" s="78">
        <v>4.0500000000000001E-2</v>
      </c>
      <c r="M27" s="78">
        <v>4.8000000000000001E-2</v>
      </c>
      <c r="N27" s="77">
        <v>2600000</v>
      </c>
      <c r="O27" s="77">
        <v>99.15</v>
      </c>
      <c r="P27" s="77">
        <v>2577.9</v>
      </c>
      <c r="Q27" s="78">
        <v>3.2099999999999997E-2</v>
      </c>
      <c r="R27" s="78">
        <v>6.5100000000000005E-2</v>
      </c>
      <c r="S27" s="78">
        <v>1.5E-3</v>
      </c>
    </row>
    <row r="28" spans="2:19">
      <c r="B28" s="79" t="s">
        <v>299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228</v>
      </c>
      <c r="C29" t="s">
        <v>228</v>
      </c>
      <c r="D29" s="16"/>
      <c r="E29" s="16"/>
      <c r="F29" t="s">
        <v>228</v>
      </c>
      <c r="G29" t="s">
        <v>228</v>
      </c>
      <c r="J29" s="77">
        <v>0</v>
      </c>
      <c r="K29" t="s">
        <v>228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741</v>
      </c>
      <c r="C30" s="16"/>
      <c r="D30" s="16"/>
      <c r="E30" s="16"/>
      <c r="J30" s="81">
        <v>0.46</v>
      </c>
      <c r="M30" s="80">
        <v>3.6799999999999999E-2</v>
      </c>
      <c r="N30" s="81">
        <v>470000</v>
      </c>
      <c r="P30" s="81">
        <v>1500.7806880000001</v>
      </c>
      <c r="R30" s="80">
        <v>3.7900000000000003E-2</v>
      </c>
      <c r="S30" s="80">
        <v>8.0000000000000004E-4</v>
      </c>
    </row>
    <row r="31" spans="2:19">
      <c r="B31" t="s">
        <v>1416</v>
      </c>
      <c r="C31" t="s">
        <v>1417</v>
      </c>
      <c r="D31" t="s">
        <v>123</v>
      </c>
      <c r="E31" t="s">
        <v>861</v>
      </c>
      <c r="F31" t="s">
        <v>519</v>
      </c>
      <c r="G31" t="s">
        <v>440</v>
      </c>
      <c r="H31" t="s">
        <v>209</v>
      </c>
      <c r="I31" t="s">
        <v>1418</v>
      </c>
      <c r="J31" s="77">
        <v>0.46</v>
      </c>
      <c r="K31" t="s">
        <v>106</v>
      </c>
      <c r="L31" s="78">
        <v>4.4499999999999998E-2</v>
      </c>
      <c r="M31" s="78">
        <v>3.6799999999999999E-2</v>
      </c>
      <c r="N31" s="77">
        <v>470000</v>
      </c>
      <c r="O31" s="77">
        <v>100.54</v>
      </c>
      <c r="P31" s="77">
        <v>1500.7806880000001</v>
      </c>
      <c r="Q31" s="78">
        <v>2.2000000000000001E-3</v>
      </c>
      <c r="R31" s="78">
        <v>3.7900000000000003E-2</v>
      </c>
      <c r="S31" s="78">
        <v>8.0000000000000004E-4</v>
      </c>
    </row>
    <row r="32" spans="2:19">
      <c r="B32" s="79" t="s">
        <v>233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s="79" t="s">
        <v>300</v>
      </c>
      <c r="C33" s="16"/>
      <c r="D33" s="16"/>
      <c r="E33" s="16"/>
      <c r="J33" s="81">
        <v>0</v>
      </c>
      <c r="M33" s="80">
        <v>0</v>
      </c>
      <c r="N33" s="81">
        <v>0</v>
      </c>
      <c r="P33" s="81">
        <v>0</v>
      </c>
      <c r="R33" s="80">
        <v>0</v>
      </c>
      <c r="S33" s="80">
        <v>0</v>
      </c>
    </row>
    <row r="34" spans="2:19">
      <c r="B34" t="s">
        <v>228</v>
      </c>
      <c r="C34" t="s">
        <v>228</v>
      </c>
      <c r="D34" s="16"/>
      <c r="E34" s="16"/>
      <c r="F34" t="s">
        <v>228</v>
      </c>
      <c r="G34" t="s">
        <v>228</v>
      </c>
      <c r="J34" s="77">
        <v>0</v>
      </c>
      <c r="K34" t="s">
        <v>228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  <c r="S34" s="78">
        <v>0</v>
      </c>
    </row>
    <row r="35" spans="2:19">
      <c r="B35" s="79" t="s">
        <v>301</v>
      </c>
      <c r="C35" s="16"/>
      <c r="D35" s="16"/>
      <c r="E35" s="16"/>
      <c r="J35" s="81">
        <v>0</v>
      </c>
      <c r="M35" s="80">
        <v>0</v>
      </c>
      <c r="N35" s="81">
        <v>0</v>
      </c>
      <c r="P35" s="81">
        <v>0</v>
      </c>
      <c r="R35" s="80">
        <v>0</v>
      </c>
      <c r="S35" s="80">
        <v>0</v>
      </c>
    </row>
    <row r="36" spans="2:19">
      <c r="B36" t="s">
        <v>228</v>
      </c>
      <c r="C36" t="s">
        <v>228</v>
      </c>
      <c r="D36" s="16"/>
      <c r="E36" s="16"/>
      <c r="F36" t="s">
        <v>228</v>
      </c>
      <c r="G36" t="s">
        <v>228</v>
      </c>
      <c r="J36" s="77">
        <v>0</v>
      </c>
      <c r="K36" t="s">
        <v>228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  <c r="S36" s="78">
        <v>0</v>
      </c>
    </row>
    <row r="37" spans="2:19">
      <c r="B37" t="s">
        <v>235</v>
      </c>
      <c r="C37" s="16"/>
      <c r="D37" s="16"/>
      <c r="E37" s="16"/>
    </row>
    <row r="38" spans="2:19">
      <c r="B38" t="s">
        <v>294</v>
      </c>
      <c r="C38" s="16"/>
      <c r="D38" s="16"/>
      <c r="E38" s="16"/>
    </row>
    <row r="39" spans="2:19">
      <c r="B39" t="s">
        <v>295</v>
      </c>
      <c r="C39" s="16"/>
      <c r="D39" s="16"/>
      <c r="E39" s="16"/>
    </row>
    <row r="40" spans="2:19">
      <c r="B40" t="s">
        <v>296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2:98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2423838</v>
      </c>
      <c r="I11" s="7"/>
      <c r="J11" s="75">
        <v>12568.052</v>
      </c>
      <c r="K11" s="7"/>
      <c r="L11" s="76">
        <v>1</v>
      </c>
      <c r="M11" s="76">
        <v>7.1000000000000004E-3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2423838</v>
      </c>
      <c r="J12" s="81">
        <v>12568.052</v>
      </c>
      <c r="L12" s="80">
        <v>1</v>
      </c>
      <c r="M12" s="80">
        <v>7.1000000000000004E-3</v>
      </c>
    </row>
    <row r="13" spans="2:98">
      <c r="B13" t="s">
        <v>1419</v>
      </c>
      <c r="C13" t="s">
        <v>1420</v>
      </c>
      <c r="D13" t="s">
        <v>123</v>
      </c>
      <c r="E13" t="s">
        <v>1421</v>
      </c>
      <c r="F13" t="s">
        <v>1052</v>
      </c>
      <c r="G13" t="s">
        <v>102</v>
      </c>
      <c r="H13" s="77">
        <v>575</v>
      </c>
      <c r="I13" s="77">
        <v>500000</v>
      </c>
      <c r="J13" s="77">
        <v>2875</v>
      </c>
      <c r="K13" s="78">
        <v>1.1599999999999999E-2</v>
      </c>
      <c r="L13" s="78">
        <v>0.2288</v>
      </c>
      <c r="M13" s="78">
        <v>1.6000000000000001E-3</v>
      </c>
    </row>
    <row r="14" spans="2:98">
      <c r="B14" t="s">
        <v>1422</v>
      </c>
      <c r="C14" t="s">
        <v>1423</v>
      </c>
      <c r="D14" t="s">
        <v>123</v>
      </c>
      <c r="E14" t="s">
        <v>1424</v>
      </c>
      <c r="F14" t="s">
        <v>1124</v>
      </c>
      <c r="G14" t="s">
        <v>102</v>
      </c>
      <c r="H14" s="77">
        <v>2423263</v>
      </c>
      <c r="I14" s="77">
        <v>400</v>
      </c>
      <c r="J14" s="77">
        <v>9693.0519999999997</v>
      </c>
      <c r="K14" s="78">
        <v>1.5800000000000002E-2</v>
      </c>
      <c r="L14" s="78">
        <v>0.7712</v>
      </c>
      <c r="M14" s="78">
        <v>5.4999999999999997E-3</v>
      </c>
    </row>
    <row r="15" spans="2:98">
      <c r="B15" s="79" t="s">
        <v>233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300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228</v>
      </c>
      <c r="C17" t="s">
        <v>228</v>
      </c>
      <c r="D17" s="16"/>
      <c r="E17" s="16"/>
      <c r="F17" t="s">
        <v>228</v>
      </c>
      <c r="G17" t="s">
        <v>228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301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228</v>
      </c>
      <c r="C19" t="s">
        <v>228</v>
      </c>
      <c r="D19" s="16"/>
      <c r="E19" s="16"/>
      <c r="F19" t="s">
        <v>228</v>
      </c>
      <c r="G19" t="s">
        <v>228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235</v>
      </c>
      <c r="C20" s="16"/>
      <c r="D20" s="16"/>
      <c r="E20" s="16"/>
    </row>
    <row r="21" spans="2:13">
      <c r="B21" t="s">
        <v>294</v>
      </c>
      <c r="C21" s="16"/>
      <c r="D21" s="16"/>
      <c r="E21" s="16"/>
    </row>
    <row r="22" spans="2:13">
      <c r="B22" t="s">
        <v>295</v>
      </c>
      <c r="C22" s="16"/>
      <c r="D22" s="16"/>
      <c r="E22" s="16"/>
    </row>
    <row r="23" spans="2:13">
      <c r="B23" t="s">
        <v>296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55" ht="26.25" customHeight="1">
      <c r="B7" s="104" t="s">
        <v>139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1425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228</v>
      </c>
      <c r="C14" t="s">
        <v>228</v>
      </c>
      <c r="D14" t="s">
        <v>228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1426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228</v>
      </c>
      <c r="C16" t="s">
        <v>228</v>
      </c>
      <c r="D16" t="s">
        <v>228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1427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228</v>
      </c>
      <c r="C18" t="s">
        <v>228</v>
      </c>
      <c r="D18" t="s">
        <v>228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1428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228</v>
      </c>
      <c r="C20" t="s">
        <v>228</v>
      </c>
      <c r="D20" t="s">
        <v>228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1429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228</v>
      </c>
      <c r="C23" t="s">
        <v>228</v>
      </c>
      <c r="D23" t="s">
        <v>228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1430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228</v>
      </c>
      <c r="C25" t="s">
        <v>228</v>
      </c>
      <c r="D25" t="s">
        <v>228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1431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228</v>
      </c>
      <c r="C27" t="s">
        <v>228</v>
      </c>
      <c r="D27" t="s">
        <v>228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1432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228</v>
      </c>
      <c r="C29" t="s">
        <v>228</v>
      </c>
      <c r="D29" t="s">
        <v>228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235</v>
      </c>
      <c r="C30" s="16"/>
    </row>
    <row r="31" spans="2:11">
      <c r="B31" t="s">
        <v>294</v>
      </c>
      <c r="C31" s="16"/>
    </row>
    <row r="32" spans="2:11">
      <c r="B32" t="s">
        <v>295</v>
      </c>
      <c r="C32" s="16"/>
    </row>
    <row r="33" spans="2:3">
      <c r="B33" t="s">
        <v>296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9" ht="26.25" customHeight="1">
      <c r="B7" s="104" t="s">
        <v>141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3133912</v>
      </c>
      <c r="H11" s="7"/>
      <c r="I11" s="75">
        <v>308.30786269958998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1433</v>
      </c>
      <c r="C12" s="16"/>
      <c r="D12" s="16"/>
      <c r="G12" s="81">
        <v>3133912</v>
      </c>
      <c r="I12" s="81">
        <v>308.30786269958998</v>
      </c>
      <c r="K12" s="80">
        <v>1</v>
      </c>
      <c r="L12" s="80">
        <v>2.0000000000000001E-4</v>
      </c>
    </row>
    <row r="13" spans="2:59">
      <c r="B13" t="s">
        <v>1434</v>
      </c>
      <c r="C13" t="s">
        <v>1435</v>
      </c>
      <c r="D13" t="s">
        <v>1188</v>
      </c>
      <c r="E13" t="s">
        <v>106</v>
      </c>
      <c r="F13" t="s">
        <v>1436</v>
      </c>
      <c r="G13" s="77">
        <v>37000</v>
      </c>
      <c r="H13" s="77">
        <v>1E-4</v>
      </c>
      <c r="I13" s="77">
        <v>1.17512E-4</v>
      </c>
      <c r="J13" s="78">
        <v>0</v>
      </c>
      <c r="K13" s="78">
        <v>0</v>
      </c>
      <c r="L13" s="78">
        <v>0</v>
      </c>
    </row>
    <row r="14" spans="2:59">
      <c r="B14" t="s">
        <v>1202</v>
      </c>
      <c r="C14" t="s">
        <v>1203</v>
      </c>
      <c r="D14" t="s">
        <v>753</v>
      </c>
      <c r="E14" t="s">
        <v>106</v>
      </c>
      <c r="F14" t="s">
        <v>1437</v>
      </c>
      <c r="G14" s="77">
        <v>130000</v>
      </c>
      <c r="H14" s="77">
        <v>0.27739999999999998</v>
      </c>
      <c r="I14" s="77">
        <v>1.14532912</v>
      </c>
      <c r="J14" s="78">
        <v>0</v>
      </c>
      <c r="K14" s="78">
        <v>3.7000000000000002E-3</v>
      </c>
      <c r="L14" s="78">
        <v>0</v>
      </c>
    </row>
    <row r="15" spans="2:59">
      <c r="B15" t="s">
        <v>1438</v>
      </c>
      <c r="C15" t="s">
        <v>1439</v>
      </c>
      <c r="D15" t="s">
        <v>1009</v>
      </c>
      <c r="E15" t="s">
        <v>102</v>
      </c>
      <c r="F15" t="s">
        <v>666</v>
      </c>
      <c r="G15" s="77">
        <v>35519</v>
      </c>
      <c r="H15" s="77">
        <v>4.7149850000000004</v>
      </c>
      <c r="I15" s="77">
        <v>1.6747155221500001</v>
      </c>
      <c r="J15" s="78">
        <v>0</v>
      </c>
      <c r="K15" s="78">
        <v>5.4000000000000003E-3</v>
      </c>
      <c r="L15" s="78">
        <v>0</v>
      </c>
    </row>
    <row r="16" spans="2:59">
      <c r="B16" t="s">
        <v>1440</v>
      </c>
      <c r="C16" t="s">
        <v>1441</v>
      </c>
      <c r="D16" t="s">
        <v>1442</v>
      </c>
      <c r="E16" t="s">
        <v>102</v>
      </c>
      <c r="F16" t="s">
        <v>1443</v>
      </c>
      <c r="G16" s="77">
        <v>2500000</v>
      </c>
      <c r="H16" s="77">
        <v>1.7E-5</v>
      </c>
      <c r="I16" s="77">
        <v>4.2499999999999998E-4</v>
      </c>
      <c r="J16" s="78">
        <v>0</v>
      </c>
      <c r="K16" s="78">
        <v>0</v>
      </c>
      <c r="L16" s="78">
        <v>0</v>
      </c>
    </row>
    <row r="17" spans="2:12">
      <c r="B17" t="s">
        <v>1444</v>
      </c>
      <c r="C17" t="s">
        <v>1445</v>
      </c>
      <c r="D17" t="s">
        <v>1446</v>
      </c>
      <c r="E17" t="s">
        <v>102</v>
      </c>
      <c r="F17" t="s">
        <v>1447</v>
      </c>
      <c r="G17" s="77">
        <v>240000</v>
      </c>
      <c r="H17" s="77">
        <v>1.9999999999999999E-6</v>
      </c>
      <c r="I17" s="77">
        <v>4.7999999999999998E-6</v>
      </c>
      <c r="J17" s="78">
        <v>0</v>
      </c>
      <c r="K17" s="78">
        <v>0</v>
      </c>
      <c r="L17" s="78">
        <v>0</v>
      </c>
    </row>
    <row r="18" spans="2:12">
      <c r="B18" t="s">
        <v>1448</v>
      </c>
      <c r="C18" t="s">
        <v>1449</v>
      </c>
      <c r="D18" t="s">
        <v>611</v>
      </c>
      <c r="E18" t="s">
        <v>102</v>
      </c>
      <c r="F18" t="s">
        <v>1450</v>
      </c>
      <c r="G18" s="77">
        <v>101393</v>
      </c>
      <c r="H18" s="77">
        <v>291.08380799999998</v>
      </c>
      <c r="I18" s="77">
        <v>295.13860544544002</v>
      </c>
      <c r="J18" s="78">
        <v>0</v>
      </c>
      <c r="K18" s="78">
        <v>0.95730000000000004</v>
      </c>
      <c r="L18" s="78">
        <v>2.0000000000000001E-4</v>
      </c>
    </row>
    <row r="19" spans="2:12">
      <c r="B19" t="s">
        <v>1451</v>
      </c>
      <c r="C19" t="s">
        <v>1452</v>
      </c>
      <c r="D19" t="s">
        <v>994</v>
      </c>
      <c r="E19" t="s">
        <v>102</v>
      </c>
      <c r="F19" t="s">
        <v>1453</v>
      </c>
      <c r="G19" s="77">
        <v>90000</v>
      </c>
      <c r="H19" s="77">
        <v>11.498517</v>
      </c>
      <c r="I19" s="77">
        <v>10.3486653</v>
      </c>
      <c r="J19" s="78">
        <v>0</v>
      </c>
      <c r="K19" s="78">
        <v>3.3599999999999998E-2</v>
      </c>
      <c r="L19" s="78">
        <v>0</v>
      </c>
    </row>
    <row r="20" spans="2:12">
      <c r="B20" s="79" t="s">
        <v>1331</v>
      </c>
      <c r="C20" s="16"/>
      <c r="D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228</v>
      </c>
      <c r="C21" t="s">
        <v>228</v>
      </c>
      <c r="D21" t="s">
        <v>228</v>
      </c>
      <c r="E21" t="s">
        <v>228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t="s">
        <v>235</v>
      </c>
      <c r="C22" s="16"/>
      <c r="D22" s="16"/>
    </row>
    <row r="23" spans="2:12">
      <c r="B23" t="s">
        <v>294</v>
      </c>
      <c r="C23" s="16"/>
      <c r="D23" s="16"/>
    </row>
    <row r="24" spans="2:12">
      <c r="B24" t="s">
        <v>295</v>
      </c>
      <c r="C24" s="16"/>
      <c r="D24" s="16"/>
    </row>
    <row r="25" spans="2:12">
      <c r="B25" t="s">
        <v>296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52" ht="26.25" customHeight="1">
      <c r="B7" s="104" t="s">
        <v>142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1332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1333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228</v>
      </c>
      <c r="C16" t="s">
        <v>228</v>
      </c>
      <c r="D16" t="s">
        <v>228</v>
      </c>
      <c r="E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1454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228</v>
      </c>
      <c r="C18" t="s">
        <v>228</v>
      </c>
      <c r="D18" t="s">
        <v>228</v>
      </c>
      <c r="E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1334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228</v>
      </c>
      <c r="C20" t="s">
        <v>228</v>
      </c>
      <c r="D20" t="s">
        <v>228</v>
      </c>
      <c r="E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741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1332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1335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1334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1336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741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228</v>
      </c>
      <c r="C33" t="s">
        <v>228</v>
      </c>
      <c r="D33" t="s">
        <v>228</v>
      </c>
      <c r="E33" t="s">
        <v>228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235</v>
      </c>
      <c r="C34" s="16"/>
      <c r="D34" s="16"/>
    </row>
    <row r="35" spans="2:12">
      <c r="B35" t="s">
        <v>294</v>
      </c>
      <c r="C35" s="16"/>
      <c r="D35" s="16"/>
    </row>
    <row r="36" spans="2:12">
      <c r="B36" t="s">
        <v>295</v>
      </c>
      <c r="C36" s="16"/>
      <c r="D36" s="16"/>
    </row>
    <row r="37" spans="2:12">
      <c r="B37" t="s">
        <v>296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2" sqref="K12:L3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4" t="s">
        <v>47</v>
      </c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J12+J35</f>
        <v>293128.15313516516</v>
      </c>
      <c r="K11" s="76">
        <f>J11/$J$11</f>
        <v>1</v>
      </c>
      <c r="L11" s="76">
        <f>J11/'סכום נכסי הקרן'!$C$42</f>
        <v>0.16509688773268374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f>J13+J17+J25+J27+J29+J31+J33</f>
        <v>293128.15313516516</v>
      </c>
      <c r="K12" s="80">
        <f t="shared" ref="K12:K39" si="0">J12/$J$11</f>
        <v>1</v>
      </c>
      <c r="L12" s="80">
        <f>J12/'סכום נכסי הקרן'!$C$42</f>
        <v>0.16509688773268374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f>270611.49032-168.889589999802</f>
        <v>270442.60073000018</v>
      </c>
      <c r="K13" s="80">
        <f t="shared" si="0"/>
        <v>0.92260875605931858</v>
      </c>
      <c r="L13" s="80">
        <f>J13/'סכום נכסי הקרן'!$C$42</f>
        <v>0.15231983422031631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282261.38751999999</v>
      </c>
      <c r="K14" s="78">
        <f t="shared" si="0"/>
        <v>0.96292827727756891</v>
      </c>
      <c r="L14" s="78">
        <f>J14/'סכום נכסי הקרן'!$C$42</f>
        <v>0.15897646168832133</v>
      </c>
    </row>
    <row r="15" spans="2:13">
      <c r="B15" t="s">
        <v>210</v>
      </c>
      <c r="C15" t="s">
        <v>206</v>
      </c>
      <c r="D15" t="s">
        <v>207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50060.813390000003</v>
      </c>
      <c r="K15" s="78">
        <f t="shared" si="0"/>
        <v>0.1707813215979849</v>
      </c>
      <c r="L15" s="78">
        <f>J15/'סכום נכסי הקרן'!$C$42</f>
        <v>2.8195464678701865E-2</v>
      </c>
    </row>
    <row r="16" spans="2:13">
      <c r="B16" t="s">
        <v>211</v>
      </c>
      <c r="C16" t="s">
        <v>206</v>
      </c>
      <c r="D16" t="s">
        <v>207</v>
      </c>
      <c r="E16" t="s">
        <v>208</v>
      </c>
      <c r="F16" t="s">
        <v>209</v>
      </c>
      <c r="G16" t="s">
        <v>102</v>
      </c>
      <c r="H16" s="78">
        <v>0</v>
      </c>
      <c r="I16" s="78">
        <v>0</v>
      </c>
      <c r="J16" s="77">
        <v>-61710.710590000002</v>
      </c>
      <c r="K16" s="78">
        <f t="shared" si="0"/>
        <v>-0.21052467983702813</v>
      </c>
      <c r="L16" s="78">
        <f>J16/'סכום נכסי הקרן'!$C$42</f>
        <v>-3.4756969432013021E-2</v>
      </c>
    </row>
    <row r="17" spans="2:12">
      <c r="B17" s="79" t="s">
        <v>212</v>
      </c>
      <c r="D17" s="16"/>
      <c r="I17" s="80">
        <v>0</v>
      </c>
      <c r="J17" s="81">
        <v>22685.552405164999</v>
      </c>
      <c r="K17" s="80">
        <f t="shared" si="0"/>
        <v>7.7391243940681462E-2</v>
      </c>
      <c r="L17" s="80">
        <f>J17/'סכום נכסי הקרן'!$C$42</f>
        <v>1.2777053512367428E-2</v>
      </c>
    </row>
    <row r="18" spans="2:12">
      <c r="B18" t="s">
        <v>213</v>
      </c>
      <c r="C18" t="s">
        <v>214</v>
      </c>
      <c r="D18" t="s">
        <v>207</v>
      </c>
      <c r="E18" t="s">
        <v>208</v>
      </c>
      <c r="F18" t="s">
        <v>209</v>
      </c>
      <c r="G18" t="s">
        <v>110</v>
      </c>
      <c r="H18" s="78">
        <v>0</v>
      </c>
      <c r="I18" s="78">
        <v>0</v>
      </c>
      <c r="J18" s="77">
        <v>2996.7320891439999</v>
      </c>
      <c r="K18" s="78">
        <f t="shared" si="0"/>
        <v>1.0223283083157722E-2</v>
      </c>
      <c r="L18" s="78">
        <f>J18/'סכום נכסי הקרן'!$C$42</f>
        <v>1.6878322194395351E-3</v>
      </c>
    </row>
    <row r="19" spans="2:12">
      <c r="B19" t="s">
        <v>215</v>
      </c>
      <c r="C19" t="s">
        <v>216</v>
      </c>
      <c r="D19" t="s">
        <v>207</v>
      </c>
      <c r="E19" t="s">
        <v>208</v>
      </c>
      <c r="F19" t="s">
        <v>209</v>
      </c>
      <c r="G19" t="s">
        <v>106</v>
      </c>
      <c r="H19" s="78">
        <v>0</v>
      </c>
      <c r="I19" s="78">
        <v>0</v>
      </c>
      <c r="J19" s="77">
        <v>19359.226948480002</v>
      </c>
      <c r="K19" s="78">
        <f t="shared" si="0"/>
        <v>6.604356061136582E-2</v>
      </c>
      <c r="L19" s="78">
        <f>J19/'סכום נכסי הקרן'!$C$42</f>
        <v>1.0903586311721357E-2</v>
      </c>
    </row>
    <row r="20" spans="2:12">
      <c r="B20" t="s">
        <v>217</v>
      </c>
      <c r="C20" t="s">
        <v>218</v>
      </c>
      <c r="D20" t="s">
        <v>207</v>
      </c>
      <c r="E20" t="s">
        <v>208</v>
      </c>
      <c r="F20" t="s">
        <v>209</v>
      </c>
      <c r="G20" t="s">
        <v>202</v>
      </c>
      <c r="H20" s="78">
        <v>0</v>
      </c>
      <c r="I20" s="78">
        <v>0</v>
      </c>
      <c r="J20" s="77">
        <v>60.396837384000001</v>
      </c>
      <c r="K20" s="78">
        <f t="shared" si="0"/>
        <v>2.0604243140081546E-4</v>
      </c>
      <c r="L20" s="78">
        <f>J20/'סכום נכסי הקרן'!$C$42</f>
        <v>3.4016964165149623E-5</v>
      </c>
    </row>
    <row r="21" spans="2:12">
      <c r="B21" t="s">
        <v>219</v>
      </c>
      <c r="C21" t="s">
        <v>220</v>
      </c>
      <c r="D21" t="s">
        <v>207</v>
      </c>
      <c r="E21" t="s">
        <v>208</v>
      </c>
      <c r="F21" t="s">
        <v>209</v>
      </c>
      <c r="G21" t="s">
        <v>123</v>
      </c>
      <c r="H21" s="78">
        <v>0</v>
      </c>
      <c r="I21" s="78">
        <v>0</v>
      </c>
      <c r="J21" s="77">
        <v>43.216722455999999</v>
      </c>
      <c r="K21" s="78">
        <f t="shared" si="0"/>
        <v>1.4743286168105528E-4</v>
      </c>
      <c r="L21" s="78">
        <f>J21/'סכום נכסי הקרן'!$C$42</f>
        <v>2.4340706613065475E-5</v>
      </c>
    </row>
    <row r="22" spans="2:12">
      <c r="B22" t="s">
        <v>221</v>
      </c>
      <c r="C22" t="s">
        <v>222</v>
      </c>
      <c r="D22" t="s">
        <v>207</v>
      </c>
      <c r="E22" t="s">
        <v>208</v>
      </c>
      <c r="F22" t="s">
        <v>209</v>
      </c>
      <c r="G22" t="s">
        <v>201</v>
      </c>
      <c r="H22" s="78">
        <v>0</v>
      </c>
      <c r="I22" s="78">
        <v>0</v>
      </c>
      <c r="J22" s="77">
        <v>42.974892975000003</v>
      </c>
      <c r="K22" s="78">
        <f t="shared" si="0"/>
        <v>1.4660786592949238E-4</v>
      </c>
      <c r="L22" s="78">
        <f>J22/'סכום נכסי הקרן'!$C$42</f>
        <v>2.420450238208975E-5</v>
      </c>
    </row>
    <row r="23" spans="2:12">
      <c r="B23" t="s">
        <v>223</v>
      </c>
      <c r="C23" t="s">
        <v>224</v>
      </c>
      <c r="D23" t="s">
        <v>207</v>
      </c>
      <c r="E23" t="s">
        <v>208</v>
      </c>
      <c r="F23" t="s">
        <v>209</v>
      </c>
      <c r="G23" t="s">
        <v>113</v>
      </c>
      <c r="H23" s="78">
        <v>0</v>
      </c>
      <c r="I23" s="78">
        <v>0</v>
      </c>
      <c r="J23" s="77">
        <v>148.018750614</v>
      </c>
      <c r="K23" s="78">
        <f t="shared" si="0"/>
        <v>5.0496258728770639E-4</v>
      </c>
      <c r="L23" s="78">
        <f>J23/'סכום נכסי הקרן'!$C$42</f>
        <v>8.336775158264397E-5</v>
      </c>
    </row>
    <row r="24" spans="2:12">
      <c r="B24" t="s">
        <v>225</v>
      </c>
      <c r="C24" t="s">
        <v>226</v>
      </c>
      <c r="D24" t="s">
        <v>207</v>
      </c>
      <c r="E24" t="s">
        <v>208</v>
      </c>
      <c r="F24" t="s">
        <v>209</v>
      </c>
      <c r="G24" t="s">
        <v>200</v>
      </c>
      <c r="H24" s="78">
        <v>0</v>
      </c>
      <c r="I24" s="78">
        <v>0</v>
      </c>
      <c r="J24" s="77">
        <v>34.986164111999997</v>
      </c>
      <c r="K24" s="78">
        <f t="shared" si="0"/>
        <v>1.1935449985886353E-4</v>
      </c>
      <c r="L24" s="78">
        <f>J24/'סכום נכסי הקרן'!$C$42</f>
        <v>1.9705056463589408E-5</v>
      </c>
    </row>
    <row r="25" spans="2:12">
      <c r="B25" s="79" t="s">
        <v>227</v>
      </c>
      <c r="D25" s="16"/>
      <c r="I25" s="80">
        <v>0</v>
      </c>
      <c r="J25" s="81">
        <v>0</v>
      </c>
      <c r="K25" s="80">
        <f t="shared" si="0"/>
        <v>0</v>
      </c>
      <c r="L25" s="80">
        <f>J25/'סכום נכסי הקרן'!$C$42</f>
        <v>0</v>
      </c>
    </row>
    <row r="26" spans="2:12">
      <c r="B26" t="s">
        <v>228</v>
      </c>
      <c r="C26" t="s">
        <v>228</v>
      </c>
      <c r="D26" s="16"/>
      <c r="E26" t="s">
        <v>228</v>
      </c>
      <c r="G26" t="s">
        <v>228</v>
      </c>
      <c r="H26" s="78">
        <v>0</v>
      </c>
      <c r="I26" s="78">
        <v>0</v>
      </c>
      <c r="J26" s="77">
        <v>0</v>
      </c>
      <c r="K26" s="78">
        <f t="shared" si="0"/>
        <v>0</v>
      </c>
      <c r="L26" s="78">
        <f>J26/'סכום נכסי הקרן'!$C$42</f>
        <v>0</v>
      </c>
    </row>
    <row r="27" spans="2:12">
      <c r="B27" s="79" t="s">
        <v>229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228</v>
      </c>
      <c r="C28" t="s">
        <v>228</v>
      </c>
      <c r="D28" s="16"/>
      <c r="E28" t="s">
        <v>228</v>
      </c>
      <c r="G28" t="s">
        <v>228</v>
      </c>
      <c r="H28" s="78">
        <v>0</v>
      </c>
      <c r="I28" s="78">
        <v>0</v>
      </c>
      <c r="J28" s="77">
        <v>0</v>
      </c>
      <c r="K28" s="78">
        <f t="shared" si="0"/>
        <v>0</v>
      </c>
      <c r="L28" s="78">
        <f>J28/'סכום נכסי הקרן'!$C$42</f>
        <v>0</v>
      </c>
    </row>
    <row r="29" spans="2:12">
      <c r="B29" s="79" t="s">
        <v>230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228</v>
      </c>
      <c r="C30" t="s">
        <v>228</v>
      </c>
      <c r="D30" s="16"/>
      <c r="E30" t="s">
        <v>228</v>
      </c>
      <c r="G30" t="s">
        <v>228</v>
      </c>
      <c r="H30" s="78">
        <v>0</v>
      </c>
      <c r="I30" s="78">
        <v>0</v>
      </c>
      <c r="J30" s="77">
        <v>0</v>
      </c>
      <c r="K30" s="78">
        <f t="shared" si="0"/>
        <v>0</v>
      </c>
      <c r="L30" s="78">
        <f>J30/'סכום נכסי הקרן'!$C$42</f>
        <v>0</v>
      </c>
    </row>
    <row r="31" spans="2:12">
      <c r="B31" s="79" t="s">
        <v>231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228</v>
      </c>
      <c r="C32" t="s">
        <v>228</v>
      </c>
      <c r="D32" s="16"/>
      <c r="E32" t="s">
        <v>228</v>
      </c>
      <c r="G32" t="s">
        <v>228</v>
      </c>
      <c r="H32" s="78">
        <v>0</v>
      </c>
      <c r="I32" s="78">
        <v>0</v>
      </c>
      <c r="J32" s="77">
        <v>0</v>
      </c>
      <c r="K32" s="78">
        <f t="shared" si="0"/>
        <v>0</v>
      </c>
      <c r="L32" s="78">
        <f>J32/'סכום נכסי הקרן'!$C$42</f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228</v>
      </c>
      <c r="C34" t="s">
        <v>228</v>
      </c>
      <c r="D34" s="16"/>
      <c r="E34" t="s">
        <v>228</v>
      </c>
      <c r="G34" t="s">
        <v>228</v>
      </c>
      <c r="H34" s="78">
        <v>0</v>
      </c>
      <c r="I34" s="78">
        <v>0</v>
      </c>
      <c r="J34" s="77">
        <v>0</v>
      </c>
      <c r="K34" s="78">
        <f t="shared" si="0"/>
        <v>0</v>
      </c>
      <c r="L34" s="78">
        <f>J34/'סכום נכסי הקרן'!$C$42</f>
        <v>0</v>
      </c>
    </row>
    <row r="35" spans="2:12">
      <c r="B35" s="79" t="s">
        <v>233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234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228</v>
      </c>
      <c r="C37" t="s">
        <v>228</v>
      </c>
      <c r="D37" s="16"/>
      <c r="E37" t="s">
        <v>228</v>
      </c>
      <c r="G37" t="s">
        <v>228</v>
      </c>
      <c r="H37" s="78">
        <v>0</v>
      </c>
      <c r="I37" s="78">
        <v>0</v>
      </c>
      <c r="J37" s="77">
        <v>0</v>
      </c>
      <c r="K37" s="78">
        <f t="shared" si="0"/>
        <v>0</v>
      </c>
      <c r="L37" s="78">
        <f>J37/'סכום נכסי הקרן'!$C$42</f>
        <v>0</v>
      </c>
    </row>
    <row r="38" spans="2:12">
      <c r="B38" s="79" t="s">
        <v>232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228</v>
      </c>
      <c r="C39" t="s">
        <v>228</v>
      </c>
      <c r="D39" s="16"/>
      <c r="E39" t="s">
        <v>228</v>
      </c>
      <c r="G39" t="s">
        <v>228</v>
      </c>
      <c r="H39" s="78">
        <v>0</v>
      </c>
      <c r="I39" s="78">
        <v>0</v>
      </c>
      <c r="J39" s="77">
        <v>0</v>
      </c>
      <c r="K39" s="78">
        <f t="shared" si="0"/>
        <v>0</v>
      </c>
      <c r="L39" s="78">
        <f>J39/'סכום נכסי הקרן'!$C$42</f>
        <v>0</v>
      </c>
    </row>
    <row r="40" spans="2:12">
      <c r="B40" t="s">
        <v>235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6"/>
    </row>
    <row r="7" spans="2:49" ht="26.25" customHeight="1">
      <c r="B7" s="104" t="s">
        <v>143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203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1332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228</v>
      </c>
      <c r="C14" t="s">
        <v>228</v>
      </c>
      <c r="D14" t="s">
        <v>228</v>
      </c>
      <c r="E14" t="s">
        <v>228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1333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228</v>
      </c>
      <c r="C16" t="s">
        <v>228</v>
      </c>
      <c r="D16" t="s">
        <v>228</v>
      </c>
      <c r="E16" t="s">
        <v>228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1454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228</v>
      </c>
      <c r="C18" t="s">
        <v>228</v>
      </c>
      <c r="D18" t="s">
        <v>228</v>
      </c>
      <c r="E18" t="s">
        <v>228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1334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228</v>
      </c>
      <c r="C20" t="s">
        <v>228</v>
      </c>
      <c r="D20" t="s">
        <v>228</v>
      </c>
      <c r="E20" t="s">
        <v>228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741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228</v>
      </c>
      <c r="C22" t="s">
        <v>228</v>
      </c>
      <c r="D22" t="s">
        <v>228</v>
      </c>
      <c r="E22" t="s">
        <v>228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233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1332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228</v>
      </c>
      <c r="C25" t="s">
        <v>228</v>
      </c>
      <c r="D25" t="s">
        <v>228</v>
      </c>
      <c r="E25" t="s">
        <v>228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1335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228</v>
      </c>
      <c r="C27" t="s">
        <v>228</v>
      </c>
      <c r="D27" t="s">
        <v>228</v>
      </c>
      <c r="E27" t="s">
        <v>228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1334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228</v>
      </c>
      <c r="C29" t="s">
        <v>228</v>
      </c>
      <c r="D29" t="s">
        <v>228</v>
      </c>
      <c r="E29" t="s">
        <v>228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741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228</v>
      </c>
      <c r="C31" t="s">
        <v>228</v>
      </c>
      <c r="D31" t="s">
        <v>228</v>
      </c>
      <c r="E31" t="s">
        <v>228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235</v>
      </c>
      <c r="C32" s="16"/>
      <c r="D32" s="16"/>
    </row>
    <row r="33" spans="2:4">
      <c r="B33" t="s">
        <v>294</v>
      </c>
      <c r="C33" s="16"/>
      <c r="D33" s="16"/>
    </row>
    <row r="34" spans="2:4">
      <c r="B34" t="s">
        <v>295</v>
      </c>
      <c r="C34" s="16"/>
      <c r="D34" s="16"/>
    </row>
    <row r="35" spans="2:4">
      <c r="B35" t="s">
        <v>296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7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4" t="s">
        <v>136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6"/>
    </row>
    <row r="7" spans="2:78" ht="26.25" customHeight="1">
      <c r="B7" s="104" t="s">
        <v>145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1358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228</v>
      </c>
      <c r="C14" t="s">
        <v>228</v>
      </c>
      <c r="D14" s="16"/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1359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228</v>
      </c>
      <c r="C16" t="s">
        <v>228</v>
      </c>
      <c r="D16" s="16"/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1360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1361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228</v>
      </c>
      <c r="C19" t="s">
        <v>228</v>
      </c>
      <c r="D19" s="16"/>
      <c r="E19" t="s">
        <v>228</v>
      </c>
      <c r="H19" s="77">
        <v>0</v>
      </c>
      <c r="I19" t="s">
        <v>228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1362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228</v>
      </c>
      <c r="C21" t="s">
        <v>228</v>
      </c>
      <c r="D21" s="16"/>
      <c r="E21" t="s">
        <v>228</v>
      </c>
      <c r="H21" s="77">
        <v>0</v>
      </c>
      <c r="I21" t="s">
        <v>228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1363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228</v>
      </c>
      <c r="C23" t="s">
        <v>228</v>
      </c>
      <c r="D23" s="16"/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1364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233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1358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228</v>
      </c>
      <c r="C28" t="s">
        <v>228</v>
      </c>
      <c r="D28" s="16"/>
      <c r="E28" t="s">
        <v>228</v>
      </c>
      <c r="H28" s="77">
        <v>0</v>
      </c>
      <c r="I28" t="s">
        <v>228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1359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228</v>
      </c>
      <c r="C30" t="s">
        <v>228</v>
      </c>
      <c r="D30" s="16"/>
      <c r="E30" t="s">
        <v>228</v>
      </c>
      <c r="H30" s="77">
        <v>0</v>
      </c>
      <c r="I30" t="s">
        <v>228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1360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1361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228</v>
      </c>
      <c r="C33" t="s">
        <v>228</v>
      </c>
      <c r="D33" s="16"/>
      <c r="E33" t="s">
        <v>228</v>
      </c>
      <c r="H33" s="77">
        <v>0</v>
      </c>
      <c r="I33" t="s">
        <v>228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1362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228</v>
      </c>
      <c r="C35" t="s">
        <v>228</v>
      </c>
      <c r="D35" s="16"/>
      <c r="E35" t="s">
        <v>228</v>
      </c>
      <c r="H35" s="77">
        <v>0</v>
      </c>
      <c r="I35" t="s">
        <v>228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1363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228</v>
      </c>
      <c r="C37" t="s">
        <v>228</v>
      </c>
      <c r="D37" s="16"/>
      <c r="E37" t="s">
        <v>228</v>
      </c>
      <c r="H37" s="77">
        <v>0</v>
      </c>
      <c r="I37" t="s">
        <v>228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1364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228</v>
      </c>
      <c r="C39" t="s">
        <v>228</v>
      </c>
      <c r="D39" s="16"/>
      <c r="E39" t="s">
        <v>228</v>
      </c>
      <c r="H39" s="77">
        <v>0</v>
      </c>
      <c r="I39" t="s">
        <v>228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235</v>
      </c>
      <c r="D40" s="16"/>
    </row>
    <row r="41" spans="2:17">
      <c r="B41" t="s">
        <v>294</v>
      </c>
      <c r="D41" s="16"/>
    </row>
    <row r="42" spans="2:17">
      <c r="B42" t="s">
        <v>295</v>
      </c>
      <c r="D42" s="16"/>
    </row>
    <row r="43" spans="2:17">
      <c r="B43" t="s">
        <v>296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tabSelected="1" workbookViewId="0">
      <selection activeCell="B15" sqref="B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4" t="s">
        <v>146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4.8499999999999996</v>
      </c>
      <c r="J11" s="18"/>
      <c r="K11" s="18"/>
      <c r="L11" s="18"/>
      <c r="M11" s="76">
        <v>0</v>
      </c>
      <c r="N11" s="75">
        <v>24106570.535</v>
      </c>
      <c r="O11" s="7"/>
      <c r="P11" s="75">
        <v>26726.379899771298</v>
      </c>
      <c r="Q11" s="76">
        <v>1</v>
      </c>
      <c r="R11" s="76">
        <v>1.4999999999999999E-2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4.8499999999999996</v>
      </c>
      <c r="M12" s="80">
        <v>0</v>
      </c>
      <c r="N12" s="81">
        <v>24106570.535</v>
      </c>
      <c r="P12" s="81">
        <v>26726.379899771298</v>
      </c>
      <c r="Q12" s="80">
        <v>1</v>
      </c>
      <c r="R12" s="80">
        <v>1.4999999999999999E-2</v>
      </c>
    </row>
    <row r="13" spans="2:60">
      <c r="B13" s="79" t="s">
        <v>1455</v>
      </c>
      <c r="I13" s="81">
        <v>4.8499999999999996</v>
      </c>
      <c r="M13" s="80">
        <v>0</v>
      </c>
      <c r="N13" s="81">
        <v>24106570.535</v>
      </c>
      <c r="P13" s="81">
        <v>26726.379899771298</v>
      </c>
      <c r="Q13" s="80">
        <v>1</v>
      </c>
      <c r="R13" s="80">
        <v>1.4999999999999999E-2</v>
      </c>
    </row>
    <row r="14" spans="2:60">
      <c r="B14" s="107" t="s">
        <v>1480</v>
      </c>
      <c r="C14" t="s">
        <v>1456</v>
      </c>
      <c r="D14" t="s">
        <v>1457</v>
      </c>
      <c r="F14" t="s">
        <v>791</v>
      </c>
      <c r="G14" t="s">
        <v>285</v>
      </c>
      <c r="H14" t="s">
        <v>1458</v>
      </c>
      <c r="I14" s="77">
        <v>4.8499999999999996</v>
      </c>
      <c r="J14" t="s">
        <v>1459</v>
      </c>
      <c r="K14" t="s">
        <v>102</v>
      </c>
      <c r="L14" s="78">
        <v>0</v>
      </c>
      <c r="M14" s="78">
        <v>0</v>
      </c>
      <c r="N14" s="77">
        <v>24106570.535</v>
      </c>
      <c r="O14" s="77">
        <v>110.86761537053823</v>
      </c>
      <c r="P14" s="77">
        <v>26726.379899771298</v>
      </c>
      <c r="Q14" s="78">
        <v>1</v>
      </c>
      <c r="R14" s="78">
        <v>1.4999999999999999E-2</v>
      </c>
    </row>
    <row r="15" spans="2:60">
      <c r="B15" s="79" t="s">
        <v>1460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228</v>
      </c>
      <c r="D16" t="s">
        <v>228</v>
      </c>
      <c r="F16" t="s">
        <v>228</v>
      </c>
      <c r="I16" s="77">
        <v>0</v>
      </c>
      <c r="J16" t="s">
        <v>228</v>
      </c>
      <c r="K16" t="s">
        <v>228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1461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228</v>
      </c>
      <c r="D18" t="s">
        <v>228</v>
      </c>
      <c r="F18" t="s">
        <v>228</v>
      </c>
      <c r="I18" s="77">
        <v>0</v>
      </c>
      <c r="J18" t="s">
        <v>228</v>
      </c>
      <c r="K18" t="s">
        <v>228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1462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228</v>
      </c>
      <c r="D20" t="s">
        <v>228</v>
      </c>
      <c r="F20" t="s">
        <v>228</v>
      </c>
      <c r="I20" s="77">
        <v>0</v>
      </c>
      <c r="J20" t="s">
        <v>228</v>
      </c>
      <c r="K20" t="s">
        <v>228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1463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228</v>
      </c>
      <c r="D22" t="s">
        <v>228</v>
      </c>
      <c r="F22" t="s">
        <v>228</v>
      </c>
      <c r="I22" s="77">
        <v>0</v>
      </c>
      <c r="J22" t="s">
        <v>228</v>
      </c>
      <c r="K22" t="s">
        <v>228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1464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1465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228</v>
      </c>
      <c r="D25" t="s">
        <v>228</v>
      </c>
      <c r="F25" t="s">
        <v>228</v>
      </c>
      <c r="I25" s="77">
        <v>0</v>
      </c>
      <c r="J25" t="s">
        <v>228</v>
      </c>
      <c r="K25" t="s">
        <v>228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1466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228</v>
      </c>
      <c r="D27" t="s">
        <v>228</v>
      </c>
      <c r="F27" t="s">
        <v>228</v>
      </c>
      <c r="I27" s="77">
        <v>0</v>
      </c>
      <c r="J27" t="s">
        <v>228</v>
      </c>
      <c r="K27" t="s">
        <v>228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1467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228</v>
      </c>
      <c r="D29" t="s">
        <v>228</v>
      </c>
      <c r="F29" t="s">
        <v>228</v>
      </c>
      <c r="I29" s="77">
        <v>0</v>
      </c>
      <c r="J29" t="s">
        <v>228</v>
      </c>
      <c r="K29" t="s">
        <v>228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1468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228</v>
      </c>
      <c r="D31" t="s">
        <v>228</v>
      </c>
      <c r="F31" t="s">
        <v>228</v>
      </c>
      <c r="I31" s="77">
        <v>0</v>
      </c>
      <c r="J31" t="s">
        <v>228</v>
      </c>
      <c r="K31" t="s">
        <v>228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1469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228</v>
      </c>
      <c r="D34" t="s">
        <v>228</v>
      </c>
      <c r="F34" t="s">
        <v>228</v>
      </c>
      <c r="I34" s="77">
        <v>0</v>
      </c>
      <c r="J34" t="s">
        <v>228</v>
      </c>
      <c r="K34" t="s">
        <v>228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1461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228</v>
      </c>
      <c r="D36" t="s">
        <v>228</v>
      </c>
      <c r="F36" t="s">
        <v>228</v>
      </c>
      <c r="I36" s="77">
        <v>0</v>
      </c>
      <c r="J36" t="s">
        <v>228</v>
      </c>
      <c r="K36" t="s">
        <v>228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1462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228</v>
      </c>
      <c r="D38" t="s">
        <v>228</v>
      </c>
      <c r="F38" t="s">
        <v>228</v>
      </c>
      <c r="I38" s="77">
        <v>0</v>
      </c>
      <c r="J38" t="s">
        <v>228</v>
      </c>
      <c r="K38" t="s">
        <v>228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1468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228</v>
      </c>
      <c r="D40" t="s">
        <v>228</v>
      </c>
      <c r="F40" t="s">
        <v>228</v>
      </c>
      <c r="I40" s="77">
        <v>0</v>
      </c>
      <c r="J40" t="s">
        <v>228</v>
      </c>
      <c r="K40" t="s">
        <v>228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235</v>
      </c>
    </row>
    <row r="42" spans="2:18">
      <c r="B42" t="s">
        <v>294</v>
      </c>
    </row>
    <row r="43" spans="2:18">
      <c r="B43" t="s">
        <v>295</v>
      </c>
    </row>
    <row r="44" spans="2:18">
      <c r="B44" t="s">
        <v>296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4" t="s">
        <v>153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1370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228</v>
      </c>
      <c r="C14" t="s">
        <v>228</v>
      </c>
      <c r="E14" t="s">
        <v>228</v>
      </c>
      <c r="G14" s="77">
        <v>0</v>
      </c>
      <c r="H14" t="s">
        <v>228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1371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228</v>
      </c>
      <c r="C16" t="s">
        <v>228</v>
      </c>
      <c r="E16" t="s">
        <v>228</v>
      </c>
      <c r="G16" s="77">
        <v>0</v>
      </c>
      <c r="H16" t="s">
        <v>228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1470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228</v>
      </c>
      <c r="C18" t="s">
        <v>228</v>
      </c>
      <c r="E18" t="s">
        <v>228</v>
      </c>
      <c r="G18" s="77">
        <v>0</v>
      </c>
      <c r="H18" t="s">
        <v>228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1471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E20" t="s">
        <v>228</v>
      </c>
      <c r="G20" s="77">
        <v>0</v>
      </c>
      <c r="H20" t="s">
        <v>228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741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228</v>
      </c>
      <c r="C22" t="s">
        <v>228</v>
      </c>
      <c r="E22" t="s">
        <v>228</v>
      </c>
      <c r="G22" s="77">
        <v>0</v>
      </c>
      <c r="H22" t="s">
        <v>228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228</v>
      </c>
      <c r="C24" t="s">
        <v>228</v>
      </c>
      <c r="E24" t="s">
        <v>228</v>
      </c>
      <c r="G24" s="77">
        <v>0</v>
      </c>
      <c r="H24" t="s">
        <v>228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235</v>
      </c>
    </row>
    <row r="26" spans="2:15">
      <c r="B26" t="s">
        <v>294</v>
      </c>
    </row>
    <row r="27" spans="2:15">
      <c r="B27" t="s">
        <v>295</v>
      </c>
    </row>
    <row r="28" spans="2:15">
      <c r="B28" t="s">
        <v>296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4" t="s">
        <v>156</v>
      </c>
      <c r="C7" s="105"/>
      <c r="D7" s="105"/>
      <c r="E7" s="105"/>
      <c r="F7" s="105"/>
      <c r="G7" s="105"/>
      <c r="H7" s="105"/>
      <c r="I7" s="105"/>
      <c r="J7" s="10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1472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228</v>
      </c>
      <c r="E14" s="78">
        <v>0</v>
      </c>
      <c r="F14" t="s">
        <v>228</v>
      </c>
      <c r="G14" s="77">
        <v>0</v>
      </c>
      <c r="H14" s="78">
        <v>0</v>
      </c>
      <c r="I14" s="78">
        <v>0</v>
      </c>
    </row>
    <row r="15" spans="2:55">
      <c r="B15" s="79" t="s">
        <v>1473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228</v>
      </c>
      <c r="E16" s="78">
        <v>0</v>
      </c>
      <c r="F16" t="s">
        <v>228</v>
      </c>
      <c r="G16" s="77">
        <v>0</v>
      </c>
      <c r="H16" s="78">
        <v>0</v>
      </c>
      <c r="I16" s="78">
        <v>0</v>
      </c>
    </row>
    <row r="17" spans="2:9">
      <c r="B17" s="79" t="s">
        <v>233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1472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228</v>
      </c>
      <c r="E19" s="78">
        <v>0</v>
      </c>
      <c r="F19" t="s">
        <v>228</v>
      </c>
      <c r="G19" s="77">
        <v>0</v>
      </c>
      <c r="H19" s="78">
        <v>0</v>
      </c>
      <c r="I19" s="78">
        <v>0</v>
      </c>
    </row>
    <row r="20" spans="2:9">
      <c r="B20" s="79" t="s">
        <v>1473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228</v>
      </c>
      <c r="E21" s="78">
        <v>0</v>
      </c>
      <c r="F21" t="s">
        <v>228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4" t="s">
        <v>162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228</v>
      </c>
      <c r="D13" t="s">
        <v>228</v>
      </c>
      <c r="E13" s="19"/>
      <c r="F13" s="78">
        <v>0</v>
      </c>
      <c r="G13" t="s">
        <v>228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228</v>
      </c>
      <c r="D15" t="s">
        <v>228</v>
      </c>
      <c r="E15" s="19"/>
      <c r="F15" s="78">
        <v>0</v>
      </c>
      <c r="G15" t="s">
        <v>228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4" t="s">
        <v>167</v>
      </c>
      <c r="C7" s="105"/>
      <c r="D7" s="105"/>
      <c r="E7" s="105"/>
      <c r="F7" s="105"/>
      <c r="G7" s="105"/>
      <c r="H7" s="105"/>
      <c r="I7" s="105"/>
      <c r="J7" s="105"/>
      <c r="K7" s="10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27865.725005280001</v>
      </c>
      <c r="J11" s="76">
        <v>1</v>
      </c>
      <c r="K11" s="76">
        <v>1.5699999999999999E-2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228</v>
      </c>
      <c r="C13" t="s">
        <v>228</v>
      </c>
      <c r="D13" t="s">
        <v>228</v>
      </c>
      <c r="E13" s="19"/>
      <c r="F13" s="78">
        <v>0</v>
      </c>
      <c r="G13" t="s">
        <v>228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233</v>
      </c>
      <c r="D14" s="19"/>
      <c r="E14" s="19"/>
      <c r="F14" s="19"/>
      <c r="G14" s="19"/>
      <c r="H14" s="80">
        <v>0</v>
      </c>
      <c r="I14" s="81">
        <v>27865.725005280001</v>
      </c>
      <c r="J14" s="80">
        <v>1</v>
      </c>
      <c r="K14" s="80">
        <v>1.5699999999999999E-2</v>
      </c>
    </row>
    <row r="15" spans="2:60">
      <c r="B15" t="s">
        <v>1474</v>
      </c>
      <c r="C15" t="s">
        <v>1475</v>
      </c>
      <c r="D15" t="s">
        <v>228</v>
      </c>
      <c r="E15" t="s">
        <v>520</v>
      </c>
      <c r="F15" s="78">
        <v>0</v>
      </c>
      <c r="G15" t="s">
        <v>202</v>
      </c>
      <c r="H15" s="78">
        <v>0</v>
      </c>
      <c r="I15" s="77">
        <v>-116.571906048</v>
      </c>
      <c r="J15" s="78">
        <v>-4.1999999999999997E-3</v>
      </c>
      <c r="K15" s="78">
        <v>-1E-4</v>
      </c>
    </row>
    <row r="16" spans="2:60">
      <c r="B16" t="s">
        <v>1476</v>
      </c>
      <c r="C16" t="s">
        <v>1477</v>
      </c>
      <c r="D16" t="s">
        <v>228</v>
      </c>
      <c r="E16" t="s">
        <v>520</v>
      </c>
      <c r="F16" s="78">
        <v>0</v>
      </c>
      <c r="G16" t="s">
        <v>110</v>
      </c>
      <c r="H16" s="78">
        <v>0</v>
      </c>
      <c r="I16" s="77">
        <v>3376.0713782080002</v>
      </c>
      <c r="J16" s="78">
        <v>0.1212</v>
      </c>
      <c r="K16" s="78">
        <v>1.9E-3</v>
      </c>
    </row>
    <row r="17" spans="2:11">
      <c r="B17" t="s">
        <v>1478</v>
      </c>
      <c r="C17" t="s">
        <v>1479</v>
      </c>
      <c r="D17" t="s">
        <v>228</v>
      </c>
      <c r="E17" t="s">
        <v>520</v>
      </c>
      <c r="F17" s="78">
        <v>0</v>
      </c>
      <c r="G17" t="s">
        <v>106</v>
      </c>
      <c r="H17" s="78">
        <v>0</v>
      </c>
      <c r="I17" s="77">
        <v>24606.225533119999</v>
      </c>
      <c r="J17" s="78">
        <v>0.88300000000000001</v>
      </c>
      <c r="K17" s="78">
        <v>1.3899999999999999E-2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4" t="s">
        <v>169</v>
      </c>
      <c r="C7" s="105"/>
      <c r="D7" s="10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0</v>
      </c>
    </row>
    <row r="13" spans="2:17">
      <c r="B13" t="s">
        <v>228</v>
      </c>
      <c r="C13" s="77">
        <v>0</v>
      </c>
    </row>
    <row r="14" spans="2:17">
      <c r="B14" s="79" t="s">
        <v>233</v>
      </c>
      <c r="C14" s="81">
        <v>0</v>
      </c>
    </row>
    <row r="15" spans="2:17">
      <c r="B15" t="s">
        <v>228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4" t="s">
        <v>173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4" t="s">
        <v>177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1370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228</v>
      </c>
      <c r="C14" t="s">
        <v>228</v>
      </c>
      <c r="D14" t="s">
        <v>228</v>
      </c>
      <c r="E14" t="s">
        <v>228</v>
      </c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1371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228</v>
      </c>
      <c r="C16" t="s">
        <v>228</v>
      </c>
      <c r="D16" t="s">
        <v>228</v>
      </c>
      <c r="E16" t="s">
        <v>228</v>
      </c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228</v>
      </c>
      <c r="C18" t="s">
        <v>228</v>
      </c>
      <c r="D18" t="s">
        <v>228</v>
      </c>
      <c r="E18" t="s">
        <v>228</v>
      </c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741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228</v>
      </c>
      <c r="C20" t="s">
        <v>228</v>
      </c>
      <c r="D20" t="s">
        <v>228</v>
      </c>
      <c r="E20" t="s">
        <v>228</v>
      </c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235</v>
      </c>
      <c r="D26" s="16"/>
    </row>
    <row r="27" spans="2:16">
      <c r="B27" t="s">
        <v>294</v>
      </c>
      <c r="D27" s="16"/>
    </row>
    <row r="28" spans="2:16">
      <c r="B28" t="s">
        <v>296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8"/>
    </row>
    <row r="7" spans="2:53" ht="27.7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4.29</v>
      </c>
      <c r="I11" s="7"/>
      <c r="J11" s="7"/>
      <c r="K11" s="76">
        <v>-6.3E-3</v>
      </c>
      <c r="L11" s="75">
        <v>563122707</v>
      </c>
      <c r="M11" s="7"/>
      <c r="N11" s="75">
        <v>0</v>
      </c>
      <c r="O11" s="75">
        <v>616717.06207109999</v>
      </c>
      <c r="P11" s="7"/>
      <c r="Q11" s="76">
        <v>1</v>
      </c>
      <c r="R11" s="76">
        <v>0.34720000000000001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4.29</v>
      </c>
      <c r="K12" s="80">
        <v>-6.3E-3</v>
      </c>
      <c r="L12" s="81">
        <v>563122707</v>
      </c>
      <c r="N12" s="81">
        <v>0</v>
      </c>
      <c r="O12" s="81">
        <v>616717.06207109999</v>
      </c>
      <c r="Q12" s="80">
        <v>1</v>
      </c>
      <c r="R12" s="80">
        <v>0.34720000000000001</v>
      </c>
    </row>
    <row r="13" spans="2:53">
      <c r="B13" s="79" t="s">
        <v>236</v>
      </c>
      <c r="C13" s="16"/>
      <c r="D13" s="16"/>
      <c r="H13" s="81">
        <v>1.67</v>
      </c>
      <c r="K13" s="80">
        <v>-3.15E-2</v>
      </c>
      <c r="L13" s="81">
        <v>194994961</v>
      </c>
      <c r="N13" s="81">
        <v>0</v>
      </c>
      <c r="O13" s="81">
        <v>237588.93361390001</v>
      </c>
      <c r="Q13" s="80">
        <v>0.38519999999999999</v>
      </c>
      <c r="R13" s="80">
        <v>0.1338</v>
      </c>
    </row>
    <row r="14" spans="2:53">
      <c r="B14" s="79" t="s">
        <v>237</v>
      </c>
      <c r="C14" s="16"/>
      <c r="D14" s="16"/>
      <c r="H14" s="81">
        <v>1.67</v>
      </c>
      <c r="K14" s="80">
        <v>-3.15E-2</v>
      </c>
      <c r="L14" s="81">
        <v>194994961</v>
      </c>
      <c r="N14" s="81">
        <v>0</v>
      </c>
      <c r="O14" s="81">
        <v>237588.93361390001</v>
      </c>
      <c r="Q14" s="80">
        <v>0.38519999999999999</v>
      </c>
      <c r="R14" s="80">
        <v>0.1338</v>
      </c>
    </row>
    <row r="15" spans="2:53">
      <c r="B15" t="s">
        <v>238</v>
      </c>
      <c r="C15" t="s">
        <v>239</v>
      </c>
      <c r="D15" t="s">
        <v>100</v>
      </c>
      <c r="E15" t="s">
        <v>240</v>
      </c>
      <c r="G15" t="s">
        <v>241</v>
      </c>
      <c r="H15" s="77">
        <v>2.23</v>
      </c>
      <c r="I15" t="s">
        <v>102</v>
      </c>
      <c r="J15" s="78">
        <v>0.04</v>
      </c>
      <c r="K15" s="78">
        <v>-2.1299999999999999E-2</v>
      </c>
      <c r="L15" s="77">
        <v>43979993</v>
      </c>
      <c r="M15" s="77">
        <v>150.44999999999999</v>
      </c>
      <c r="N15" s="77">
        <v>0</v>
      </c>
      <c r="O15" s="77">
        <v>66167.899468500007</v>
      </c>
      <c r="P15" s="78">
        <v>3.0999999999999999E-3</v>
      </c>
      <c r="Q15" s="78">
        <v>0.10730000000000001</v>
      </c>
      <c r="R15" s="78">
        <v>3.7199999999999997E-2</v>
      </c>
    </row>
    <row r="16" spans="2:53">
      <c r="B16" t="s">
        <v>242</v>
      </c>
      <c r="C16" t="s">
        <v>243</v>
      </c>
      <c r="D16" t="s">
        <v>100</v>
      </c>
      <c r="E16" t="s">
        <v>240</v>
      </c>
      <c r="G16" t="s">
        <v>244</v>
      </c>
      <c r="H16" s="77">
        <v>11.59</v>
      </c>
      <c r="I16" t="s">
        <v>102</v>
      </c>
      <c r="J16" s="78">
        <v>0.04</v>
      </c>
      <c r="K16" s="78">
        <v>-2.3999999999999998E-3</v>
      </c>
      <c r="L16" s="77">
        <v>238000</v>
      </c>
      <c r="M16" s="77">
        <v>202.7</v>
      </c>
      <c r="N16" s="77">
        <v>0</v>
      </c>
      <c r="O16" s="77">
        <v>482.42599999999999</v>
      </c>
      <c r="P16" s="78">
        <v>0</v>
      </c>
      <c r="Q16" s="78">
        <v>8.0000000000000004E-4</v>
      </c>
      <c r="R16" s="78">
        <v>2.9999999999999997E-4</v>
      </c>
    </row>
    <row r="17" spans="2:18">
      <c r="B17" t="s">
        <v>245</v>
      </c>
      <c r="C17" t="s">
        <v>246</v>
      </c>
      <c r="D17" t="s">
        <v>100</v>
      </c>
      <c r="E17" t="s">
        <v>240</v>
      </c>
      <c r="G17" t="s">
        <v>247</v>
      </c>
      <c r="H17" s="77">
        <v>0.5</v>
      </c>
      <c r="I17" t="s">
        <v>102</v>
      </c>
      <c r="J17" s="78">
        <v>2.75E-2</v>
      </c>
      <c r="K17" s="78">
        <v>-4.2099999999999999E-2</v>
      </c>
      <c r="L17" s="77">
        <v>96370000</v>
      </c>
      <c r="M17" s="77">
        <v>112.76</v>
      </c>
      <c r="N17" s="77">
        <v>0</v>
      </c>
      <c r="O17" s="77">
        <v>108666.81200000001</v>
      </c>
      <c r="P17" s="78">
        <v>5.5999999999999999E-3</v>
      </c>
      <c r="Q17" s="78">
        <v>0.1762</v>
      </c>
      <c r="R17" s="78">
        <v>6.1199999999999997E-2</v>
      </c>
    </row>
    <row r="18" spans="2:18">
      <c r="B18" t="s">
        <v>248</v>
      </c>
      <c r="C18" t="s">
        <v>249</v>
      </c>
      <c r="D18" t="s">
        <v>100</v>
      </c>
      <c r="E18" t="s">
        <v>240</v>
      </c>
      <c r="G18" t="s">
        <v>250</v>
      </c>
      <c r="H18" s="77">
        <v>1.48</v>
      </c>
      <c r="I18" t="s">
        <v>102</v>
      </c>
      <c r="J18" s="78">
        <v>1.7500000000000002E-2</v>
      </c>
      <c r="K18" s="78">
        <v>-2.7099999999999999E-2</v>
      </c>
      <c r="L18" s="77">
        <v>31960100</v>
      </c>
      <c r="M18" s="77">
        <v>113.7</v>
      </c>
      <c r="N18" s="77">
        <v>0</v>
      </c>
      <c r="O18" s="77">
        <v>36338.633699999998</v>
      </c>
      <c r="P18" s="78">
        <v>1.6999999999999999E-3</v>
      </c>
      <c r="Q18" s="78">
        <v>5.8900000000000001E-2</v>
      </c>
      <c r="R18" s="78">
        <v>2.0500000000000001E-2</v>
      </c>
    </row>
    <row r="19" spans="2:18">
      <c r="B19" t="s">
        <v>251</v>
      </c>
      <c r="C19" t="s">
        <v>252</v>
      </c>
      <c r="D19" t="s">
        <v>100</v>
      </c>
      <c r="E19" t="s">
        <v>240</v>
      </c>
      <c r="G19" t="s">
        <v>253</v>
      </c>
      <c r="H19" s="77">
        <v>4.33</v>
      </c>
      <c r="I19" t="s">
        <v>102</v>
      </c>
      <c r="J19" s="78">
        <v>1E-3</v>
      </c>
      <c r="K19" s="78">
        <v>-1.6E-2</v>
      </c>
      <c r="L19" s="77">
        <v>6692322</v>
      </c>
      <c r="M19" s="77">
        <v>111.76</v>
      </c>
      <c r="N19" s="77">
        <v>0</v>
      </c>
      <c r="O19" s="77">
        <v>7479.3390671999996</v>
      </c>
      <c r="P19" s="78">
        <v>5.0000000000000001E-4</v>
      </c>
      <c r="Q19" s="78">
        <v>1.21E-2</v>
      </c>
      <c r="R19" s="78">
        <v>4.1999999999999997E-3</v>
      </c>
    </row>
    <row r="20" spans="2:18">
      <c r="B20" t="s">
        <v>254</v>
      </c>
      <c r="C20" t="s">
        <v>255</v>
      </c>
      <c r="D20" t="s">
        <v>100</v>
      </c>
      <c r="E20" t="s">
        <v>240</v>
      </c>
      <c r="G20" t="s">
        <v>244</v>
      </c>
      <c r="H20" s="77">
        <v>3.55</v>
      </c>
      <c r="I20" t="s">
        <v>102</v>
      </c>
      <c r="J20" s="78">
        <v>7.4999999999999997E-3</v>
      </c>
      <c r="K20" s="78">
        <v>-1.78E-2</v>
      </c>
      <c r="L20" s="77">
        <v>2870000</v>
      </c>
      <c r="M20" s="77">
        <v>114.28</v>
      </c>
      <c r="N20" s="77">
        <v>0</v>
      </c>
      <c r="O20" s="77">
        <v>3279.8359999999998</v>
      </c>
      <c r="P20" s="78">
        <v>1E-4</v>
      </c>
      <c r="Q20" s="78">
        <v>5.3E-3</v>
      </c>
      <c r="R20" s="78">
        <v>1.8E-3</v>
      </c>
    </row>
    <row r="21" spans="2:18">
      <c r="B21" t="s">
        <v>256</v>
      </c>
      <c r="C21" t="s">
        <v>257</v>
      </c>
      <c r="D21" t="s">
        <v>100</v>
      </c>
      <c r="E21" t="s">
        <v>240</v>
      </c>
      <c r="G21" t="s">
        <v>258</v>
      </c>
      <c r="H21" s="77">
        <v>5.07</v>
      </c>
      <c r="I21" t="s">
        <v>102</v>
      </c>
      <c r="J21" s="78">
        <v>7.4999999999999997E-3</v>
      </c>
      <c r="K21" s="78">
        <v>-2.3199999999999998E-2</v>
      </c>
      <c r="L21" s="77">
        <v>12121546</v>
      </c>
      <c r="M21" s="77">
        <v>117.67</v>
      </c>
      <c r="N21" s="77">
        <v>0</v>
      </c>
      <c r="O21" s="77">
        <v>14263.423178200001</v>
      </c>
      <c r="P21" s="78">
        <v>5.9999999999999995E-4</v>
      </c>
      <c r="Q21" s="78">
        <v>2.3099999999999999E-2</v>
      </c>
      <c r="R21" s="78">
        <v>8.0000000000000002E-3</v>
      </c>
    </row>
    <row r="22" spans="2:18">
      <c r="B22" t="s">
        <v>259</v>
      </c>
      <c r="C22" t="s">
        <v>260</v>
      </c>
      <c r="D22" t="s">
        <v>100</v>
      </c>
      <c r="E22" t="s">
        <v>240</v>
      </c>
      <c r="G22" t="s">
        <v>261</v>
      </c>
      <c r="H22" s="77">
        <v>20.83</v>
      </c>
      <c r="I22" t="s">
        <v>102</v>
      </c>
      <c r="J22" s="78">
        <v>0.01</v>
      </c>
      <c r="K22" s="78">
        <v>4.0000000000000001E-3</v>
      </c>
      <c r="L22" s="77">
        <v>763000</v>
      </c>
      <c r="M22" s="77">
        <v>119.34</v>
      </c>
      <c r="N22" s="77">
        <v>0</v>
      </c>
      <c r="O22" s="77">
        <v>910.56420000000003</v>
      </c>
      <c r="P22" s="78">
        <v>0</v>
      </c>
      <c r="Q22" s="78">
        <v>1.5E-3</v>
      </c>
      <c r="R22" s="78">
        <v>5.0000000000000001E-4</v>
      </c>
    </row>
    <row r="23" spans="2:18">
      <c r="B23" s="79" t="s">
        <v>262</v>
      </c>
      <c r="C23" s="16"/>
      <c r="D23" s="16"/>
      <c r="H23" s="81">
        <v>5.92</v>
      </c>
      <c r="K23" s="80">
        <v>9.4000000000000004E-3</v>
      </c>
      <c r="L23" s="81">
        <v>368127746</v>
      </c>
      <c r="N23" s="81">
        <v>0</v>
      </c>
      <c r="O23" s="81">
        <v>379128.12845720001</v>
      </c>
      <c r="Q23" s="80">
        <v>0.61480000000000001</v>
      </c>
      <c r="R23" s="80">
        <v>0.21340000000000001</v>
      </c>
    </row>
    <row r="24" spans="2:18">
      <c r="B24" s="79" t="s">
        <v>263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228</v>
      </c>
      <c r="C25" t="s">
        <v>228</v>
      </c>
      <c r="D25" s="16"/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264</v>
      </c>
      <c r="C26" s="16"/>
      <c r="D26" s="16"/>
      <c r="H26" s="81">
        <v>6.62</v>
      </c>
      <c r="K26" s="80">
        <v>1.9300000000000001E-2</v>
      </c>
      <c r="L26" s="81">
        <v>167647746</v>
      </c>
      <c r="N26" s="81">
        <v>0</v>
      </c>
      <c r="O26" s="81">
        <v>179345.78645720001</v>
      </c>
      <c r="Q26" s="80">
        <v>0.2908</v>
      </c>
      <c r="R26" s="80">
        <v>0.10100000000000001</v>
      </c>
    </row>
    <row r="27" spans="2:18">
      <c r="B27" t="s">
        <v>265</v>
      </c>
      <c r="C27" t="s">
        <v>266</v>
      </c>
      <c r="D27" t="s">
        <v>100</v>
      </c>
      <c r="E27" t="s">
        <v>240</v>
      </c>
      <c r="G27" t="s">
        <v>267</v>
      </c>
      <c r="H27" s="77">
        <v>3.88</v>
      </c>
      <c r="I27" t="s">
        <v>102</v>
      </c>
      <c r="J27" s="78">
        <v>5.0000000000000001E-3</v>
      </c>
      <c r="K27" s="78">
        <v>1.6400000000000001E-2</v>
      </c>
      <c r="L27" s="77">
        <v>38698009</v>
      </c>
      <c r="M27" s="77">
        <v>95.76</v>
      </c>
      <c r="N27" s="77">
        <v>0</v>
      </c>
      <c r="O27" s="77">
        <v>37057.213418400002</v>
      </c>
      <c r="P27" s="78">
        <v>2.8E-3</v>
      </c>
      <c r="Q27" s="78">
        <v>6.0100000000000001E-2</v>
      </c>
      <c r="R27" s="78">
        <v>2.0899999999999998E-2</v>
      </c>
    </row>
    <row r="28" spans="2:18">
      <c r="B28" t="s">
        <v>268</v>
      </c>
      <c r="C28" t="s">
        <v>269</v>
      </c>
      <c r="D28" t="s">
        <v>100</v>
      </c>
      <c r="E28" t="s">
        <v>240</v>
      </c>
      <c r="G28" t="s">
        <v>270</v>
      </c>
      <c r="H28" s="77">
        <v>2.58</v>
      </c>
      <c r="I28" t="s">
        <v>102</v>
      </c>
      <c r="J28" s="78">
        <v>4.0000000000000001E-3</v>
      </c>
      <c r="K28" s="78">
        <v>1.47E-2</v>
      </c>
      <c r="L28" s="77">
        <v>1934016</v>
      </c>
      <c r="M28" s="77">
        <v>97.46</v>
      </c>
      <c r="N28" s="77">
        <v>0</v>
      </c>
      <c r="O28" s="77">
        <v>1884.8919936</v>
      </c>
      <c r="P28" s="78">
        <v>2.0000000000000001E-4</v>
      </c>
      <c r="Q28" s="78">
        <v>3.0999999999999999E-3</v>
      </c>
      <c r="R28" s="78">
        <v>1.1000000000000001E-3</v>
      </c>
    </row>
    <row r="29" spans="2:18">
      <c r="B29" t="s">
        <v>271</v>
      </c>
      <c r="C29" t="s">
        <v>272</v>
      </c>
      <c r="D29" t="s">
        <v>100</v>
      </c>
      <c r="E29" t="s">
        <v>240</v>
      </c>
      <c r="G29" t="s">
        <v>273</v>
      </c>
      <c r="H29" s="77">
        <v>4.8099999999999996</v>
      </c>
      <c r="I29" t="s">
        <v>102</v>
      </c>
      <c r="J29" s="78">
        <v>0.02</v>
      </c>
      <c r="K29" s="78">
        <v>1.72E-2</v>
      </c>
      <c r="L29" s="77">
        <v>38470086</v>
      </c>
      <c r="M29" s="77">
        <v>101.32</v>
      </c>
      <c r="N29" s="77">
        <v>0</v>
      </c>
      <c r="O29" s="77">
        <v>38977.8911352</v>
      </c>
      <c r="P29" s="78">
        <v>1.9E-3</v>
      </c>
      <c r="Q29" s="78">
        <v>6.3200000000000006E-2</v>
      </c>
      <c r="R29" s="78">
        <v>2.1899999999999999E-2</v>
      </c>
    </row>
    <row r="30" spans="2:18">
      <c r="B30" t="s">
        <v>274</v>
      </c>
      <c r="C30" t="s">
        <v>275</v>
      </c>
      <c r="D30" t="s">
        <v>100</v>
      </c>
      <c r="E30" t="s">
        <v>240</v>
      </c>
      <c r="G30" t="s">
        <v>276</v>
      </c>
      <c r="H30" s="77">
        <v>7.72</v>
      </c>
      <c r="I30" t="s">
        <v>102</v>
      </c>
      <c r="J30" s="78">
        <v>0.01</v>
      </c>
      <c r="K30" s="78">
        <v>2.0199999999999999E-2</v>
      </c>
      <c r="L30" s="77">
        <v>7800500</v>
      </c>
      <c r="M30" s="77">
        <v>92.63</v>
      </c>
      <c r="N30" s="77">
        <v>0</v>
      </c>
      <c r="O30" s="77">
        <v>7225.6031499999999</v>
      </c>
      <c r="P30" s="78">
        <v>2.9999999999999997E-4</v>
      </c>
      <c r="Q30" s="78">
        <v>1.17E-2</v>
      </c>
      <c r="R30" s="78">
        <v>4.1000000000000003E-3</v>
      </c>
    </row>
    <row r="31" spans="2:18">
      <c r="B31" t="s">
        <v>277</v>
      </c>
      <c r="C31" t="s">
        <v>278</v>
      </c>
      <c r="D31" t="s">
        <v>100</v>
      </c>
      <c r="E31" t="s">
        <v>240</v>
      </c>
      <c r="G31" t="s">
        <v>279</v>
      </c>
      <c r="H31" s="77">
        <v>3.32</v>
      </c>
      <c r="I31" t="s">
        <v>102</v>
      </c>
      <c r="J31" s="78">
        <v>1.7500000000000002E-2</v>
      </c>
      <c r="K31" s="78">
        <v>1.5299999999999999E-2</v>
      </c>
      <c r="L31" s="77">
        <v>11871390</v>
      </c>
      <c r="M31" s="77">
        <v>101.7</v>
      </c>
      <c r="N31" s="77">
        <v>0</v>
      </c>
      <c r="O31" s="77">
        <v>12073.20363</v>
      </c>
      <c r="P31" s="78">
        <v>5.9999999999999995E-4</v>
      </c>
      <c r="Q31" s="78">
        <v>1.9599999999999999E-2</v>
      </c>
      <c r="R31" s="78">
        <v>6.7999999999999996E-3</v>
      </c>
    </row>
    <row r="32" spans="2:18">
      <c r="B32" t="s">
        <v>280</v>
      </c>
      <c r="C32" t="s">
        <v>281</v>
      </c>
      <c r="D32" t="s">
        <v>100</v>
      </c>
      <c r="E32" t="s">
        <v>240</v>
      </c>
      <c r="G32" t="s">
        <v>282</v>
      </c>
      <c r="H32" s="77">
        <v>3.05</v>
      </c>
      <c r="I32" t="s">
        <v>102</v>
      </c>
      <c r="J32" s="78">
        <v>5.0000000000000001E-3</v>
      </c>
      <c r="K32" s="78">
        <v>1.52E-2</v>
      </c>
      <c r="L32" s="77">
        <v>35700745</v>
      </c>
      <c r="M32" s="77">
        <v>97.4</v>
      </c>
      <c r="N32" s="77">
        <v>0</v>
      </c>
      <c r="O32" s="77">
        <v>34772.525629999996</v>
      </c>
      <c r="P32" s="78">
        <v>1.6999999999999999E-3</v>
      </c>
      <c r="Q32" s="78">
        <v>5.6399999999999999E-2</v>
      </c>
      <c r="R32" s="78">
        <v>1.9599999999999999E-2</v>
      </c>
    </row>
    <row r="33" spans="2:18">
      <c r="B33" t="s">
        <v>283</v>
      </c>
      <c r="C33" t="s">
        <v>284</v>
      </c>
      <c r="D33" t="s">
        <v>100</v>
      </c>
      <c r="E33" t="s">
        <v>240</v>
      </c>
      <c r="G33" t="s">
        <v>285</v>
      </c>
      <c r="H33" s="77">
        <v>13.72</v>
      </c>
      <c r="I33" t="s">
        <v>102</v>
      </c>
      <c r="J33" s="78">
        <v>5.5E-2</v>
      </c>
      <c r="K33" s="78">
        <v>2.7300000000000001E-2</v>
      </c>
      <c r="L33" s="77">
        <v>33173000</v>
      </c>
      <c r="M33" s="77">
        <v>142.75</v>
      </c>
      <c r="N33" s="77">
        <v>0</v>
      </c>
      <c r="O33" s="77">
        <v>47354.457499999997</v>
      </c>
      <c r="P33" s="78">
        <v>1.6999999999999999E-3</v>
      </c>
      <c r="Q33" s="78">
        <v>7.6799999999999993E-2</v>
      </c>
      <c r="R33" s="78">
        <v>2.6700000000000002E-2</v>
      </c>
    </row>
    <row r="34" spans="2:18">
      <c r="B34" s="79" t="s">
        <v>286</v>
      </c>
      <c r="C34" s="16"/>
      <c r="D34" s="16"/>
      <c r="H34" s="81">
        <v>5.29</v>
      </c>
      <c r="K34" s="80">
        <v>5.9999999999999995E-4</v>
      </c>
      <c r="L34" s="81">
        <v>200480000</v>
      </c>
      <c r="N34" s="81">
        <v>0</v>
      </c>
      <c r="O34" s="81">
        <v>199782.342</v>
      </c>
      <c r="Q34" s="80">
        <v>0.32390000000000002</v>
      </c>
      <c r="R34" s="80">
        <v>0.1125</v>
      </c>
    </row>
    <row r="35" spans="2:18">
      <c r="B35" t="s">
        <v>287</v>
      </c>
      <c r="C35" t="s">
        <v>288</v>
      </c>
      <c r="D35" t="s">
        <v>100</v>
      </c>
      <c r="E35" t="s">
        <v>240</v>
      </c>
      <c r="G35" t="s">
        <v>250</v>
      </c>
      <c r="H35" s="77">
        <v>4.17</v>
      </c>
      <c r="I35" t="s">
        <v>102</v>
      </c>
      <c r="J35" s="78">
        <v>0</v>
      </c>
      <c r="K35" s="78">
        <v>5.0000000000000001E-4</v>
      </c>
      <c r="L35" s="77">
        <v>150180000</v>
      </c>
      <c r="M35" s="77">
        <v>99.79</v>
      </c>
      <c r="N35" s="77">
        <v>0</v>
      </c>
      <c r="O35" s="77">
        <v>149864.622</v>
      </c>
      <c r="P35" s="78">
        <v>7.1000000000000004E-3</v>
      </c>
      <c r="Q35" s="78">
        <v>0.24299999999999999</v>
      </c>
      <c r="R35" s="78">
        <v>8.4400000000000003E-2</v>
      </c>
    </row>
    <row r="36" spans="2:18">
      <c r="B36" t="s">
        <v>289</v>
      </c>
      <c r="C36" t="s">
        <v>290</v>
      </c>
      <c r="D36" t="s">
        <v>100</v>
      </c>
      <c r="E36" t="s">
        <v>240</v>
      </c>
      <c r="G36" t="s">
        <v>285</v>
      </c>
      <c r="H36" s="77">
        <v>8.67</v>
      </c>
      <c r="I36" t="s">
        <v>102</v>
      </c>
      <c r="J36" s="78">
        <v>0</v>
      </c>
      <c r="K36" s="78">
        <v>8.9999999999999998E-4</v>
      </c>
      <c r="L36" s="77">
        <v>50300000</v>
      </c>
      <c r="M36" s="77">
        <v>99.24</v>
      </c>
      <c r="N36" s="77">
        <v>0</v>
      </c>
      <c r="O36" s="77">
        <v>49917.72</v>
      </c>
      <c r="P36" s="78">
        <v>2.7000000000000001E-3</v>
      </c>
      <c r="Q36" s="78">
        <v>8.09E-2</v>
      </c>
      <c r="R36" s="78">
        <v>2.81E-2</v>
      </c>
    </row>
    <row r="37" spans="2:18">
      <c r="B37" s="79" t="s">
        <v>291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228</v>
      </c>
      <c r="C38" t="s">
        <v>228</v>
      </c>
      <c r="D38" s="16"/>
      <c r="E38" t="s">
        <v>228</v>
      </c>
      <c r="H38" s="77">
        <v>0</v>
      </c>
      <c r="I38" t="s">
        <v>228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233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292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228</v>
      </c>
      <c r="C41" t="s">
        <v>228</v>
      </c>
      <c r="D41" s="16"/>
      <c r="E41" t="s">
        <v>228</v>
      </c>
      <c r="H41" s="77">
        <v>0</v>
      </c>
      <c r="I41" t="s">
        <v>228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293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228</v>
      </c>
      <c r="C43" t="s">
        <v>228</v>
      </c>
      <c r="D43" s="16"/>
      <c r="E43" t="s">
        <v>228</v>
      </c>
      <c r="H43" s="77">
        <v>0</v>
      </c>
      <c r="I43" t="s">
        <v>228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294</v>
      </c>
      <c r="C44" s="16"/>
      <c r="D44" s="16"/>
    </row>
    <row r="45" spans="2:18">
      <c r="B45" t="s">
        <v>295</v>
      </c>
      <c r="C45" s="16"/>
      <c r="D45" s="16"/>
    </row>
    <row r="46" spans="2:18">
      <c r="B46" t="s">
        <v>296</v>
      </c>
      <c r="C46" s="16"/>
      <c r="D46" s="16"/>
    </row>
    <row r="47" spans="2:18">
      <c r="B47" t="s">
        <v>297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4" t="s">
        <v>179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1370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228</v>
      </c>
      <c r="C14" t="s">
        <v>228</v>
      </c>
      <c r="D14" t="s">
        <v>228</v>
      </c>
      <c r="E14" t="s">
        <v>228</v>
      </c>
      <c r="F14" s="15"/>
      <c r="G14" s="15"/>
      <c r="H14" s="77">
        <v>0</v>
      </c>
      <c r="I14" t="s">
        <v>228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1371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228</v>
      </c>
      <c r="C16" t="s">
        <v>228</v>
      </c>
      <c r="D16" t="s">
        <v>228</v>
      </c>
      <c r="E16" t="s">
        <v>228</v>
      </c>
      <c r="F16" s="15"/>
      <c r="G16" s="15"/>
      <c r="H16" s="77">
        <v>0</v>
      </c>
      <c r="I16" t="s">
        <v>228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228</v>
      </c>
      <c r="C18" t="s">
        <v>228</v>
      </c>
      <c r="D18" t="s">
        <v>228</v>
      </c>
      <c r="E18" t="s">
        <v>228</v>
      </c>
      <c r="F18" s="15"/>
      <c r="G18" s="15"/>
      <c r="H18" s="77">
        <v>0</v>
      </c>
      <c r="I18" t="s">
        <v>228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741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228</v>
      </c>
      <c r="C20" t="s">
        <v>228</v>
      </c>
      <c r="D20" t="s">
        <v>228</v>
      </c>
      <c r="E20" t="s">
        <v>228</v>
      </c>
      <c r="F20" s="15"/>
      <c r="G20" s="15"/>
      <c r="H20" s="77">
        <v>0</v>
      </c>
      <c r="I20" t="s">
        <v>228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228</v>
      </c>
      <c r="C23" t="s">
        <v>228</v>
      </c>
      <c r="D23" t="s">
        <v>228</v>
      </c>
      <c r="E23" t="s">
        <v>228</v>
      </c>
      <c r="H23" s="77">
        <v>0</v>
      </c>
      <c r="I23" t="s">
        <v>228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228</v>
      </c>
      <c r="C25" t="s">
        <v>228</v>
      </c>
      <c r="D25" t="s">
        <v>228</v>
      </c>
      <c r="E25" t="s">
        <v>228</v>
      </c>
      <c r="H25" s="77">
        <v>0</v>
      </c>
      <c r="I25" t="s">
        <v>228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235</v>
      </c>
      <c r="D26" s="16"/>
    </row>
    <row r="27" spans="2:23">
      <c r="B27" t="s">
        <v>294</v>
      </c>
      <c r="D27" s="16"/>
    </row>
    <row r="28" spans="2:23">
      <c r="B28" t="s">
        <v>295</v>
      </c>
      <c r="D28" s="16"/>
    </row>
    <row r="29" spans="2:23">
      <c r="B29" t="s">
        <v>296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9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3"/>
      <c r="BP6" s="19"/>
    </row>
    <row r="7" spans="2:68" ht="26.25" customHeight="1">
      <c r="B7" s="99" t="s">
        <v>82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228</v>
      </c>
      <c r="C14" t="s">
        <v>228</v>
      </c>
      <c r="D14" s="16"/>
      <c r="E14" s="16"/>
      <c r="F14" s="16"/>
      <c r="G14" t="s">
        <v>228</v>
      </c>
      <c r="H14" t="s">
        <v>228</v>
      </c>
      <c r="K14" s="77">
        <v>0</v>
      </c>
      <c r="L14" t="s">
        <v>228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262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228</v>
      </c>
      <c r="C16" t="s">
        <v>228</v>
      </c>
      <c r="D16" s="16"/>
      <c r="E16" s="16"/>
      <c r="F16" s="16"/>
      <c r="G16" t="s">
        <v>228</v>
      </c>
      <c r="H16" t="s">
        <v>228</v>
      </c>
      <c r="K16" s="77">
        <v>0</v>
      </c>
      <c r="L16" t="s">
        <v>228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228</v>
      </c>
      <c r="C18" t="s">
        <v>228</v>
      </c>
      <c r="D18" s="16"/>
      <c r="E18" s="16"/>
      <c r="F18" s="16"/>
      <c r="G18" t="s">
        <v>228</v>
      </c>
      <c r="H18" t="s">
        <v>228</v>
      </c>
      <c r="K18" s="77">
        <v>0</v>
      </c>
      <c r="L18" t="s">
        <v>228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228</v>
      </c>
      <c r="C21" t="s">
        <v>228</v>
      </c>
      <c r="D21" s="16"/>
      <c r="E21" s="16"/>
      <c r="F21" s="16"/>
      <c r="G21" t="s">
        <v>228</v>
      </c>
      <c r="H21" t="s">
        <v>228</v>
      </c>
      <c r="K21" s="77">
        <v>0</v>
      </c>
      <c r="L21" t="s">
        <v>228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228</v>
      </c>
      <c r="C23" t="s">
        <v>228</v>
      </c>
      <c r="D23" s="16"/>
      <c r="E23" s="16"/>
      <c r="F23" s="16"/>
      <c r="G23" t="s">
        <v>228</v>
      </c>
      <c r="H23" t="s">
        <v>228</v>
      </c>
      <c r="K23" s="77">
        <v>0</v>
      </c>
      <c r="L23" t="s">
        <v>228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235</v>
      </c>
      <c r="C24" s="16"/>
      <c r="D24" s="16"/>
      <c r="E24" s="16"/>
      <c r="F24" s="16"/>
      <c r="G24" s="16"/>
    </row>
    <row r="25" spans="2:21">
      <c r="B25" t="s">
        <v>294</v>
      </c>
      <c r="C25" s="16"/>
      <c r="D25" s="16"/>
      <c r="E25" s="16"/>
      <c r="F25" s="16"/>
      <c r="G25" s="16"/>
    </row>
    <row r="26" spans="2:21">
      <c r="B26" t="s">
        <v>295</v>
      </c>
      <c r="C26" s="16"/>
      <c r="D26" s="16"/>
      <c r="E26" s="16"/>
      <c r="F26" s="16"/>
      <c r="G26" s="16"/>
    </row>
    <row r="27" spans="2:21">
      <c r="B27" t="s">
        <v>296</v>
      </c>
      <c r="C27" s="16"/>
      <c r="D27" s="16"/>
      <c r="E27" s="16"/>
      <c r="F27" s="16"/>
      <c r="G27" s="16"/>
    </row>
    <row r="28" spans="2:21">
      <c r="B28" t="s">
        <v>297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797"/>
  <sheetViews>
    <sheetView rightToLeft="1" topLeftCell="A154" workbookViewId="0">
      <selection activeCell="I17" sqref="I17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6"/>
    </row>
    <row r="7" spans="2:66" ht="26.25" customHeight="1">
      <c r="B7" s="104" t="s">
        <v>89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3.73</v>
      </c>
      <c r="L11" s="7"/>
      <c r="M11" s="7"/>
      <c r="N11" s="76">
        <v>1.35E-2</v>
      </c>
      <c r="O11" s="75">
        <f>O12+O143</f>
        <v>318993470.94</v>
      </c>
      <c r="P11" s="33"/>
      <c r="Q11" s="75">
        <v>1469.35788</v>
      </c>
      <c r="R11" s="75">
        <v>375256.91903241863</v>
      </c>
      <c r="S11" s="7"/>
      <c r="T11" s="76">
        <v>1</v>
      </c>
      <c r="U11" s="76">
        <v>0.21129999999999999</v>
      </c>
      <c r="V11" s="35"/>
      <c r="BI11" s="16"/>
      <c r="BJ11" s="19"/>
      <c r="BK11" s="16"/>
      <c r="BN11" s="16"/>
    </row>
    <row r="12" spans="2:66" s="82" customFormat="1">
      <c r="B12" s="86" t="s">
        <v>203</v>
      </c>
      <c r="K12" s="87">
        <v>3.66</v>
      </c>
      <c r="N12" s="88">
        <v>8.3000000000000001E-3</v>
      </c>
      <c r="O12" s="87">
        <f>O13+O79+O138+O141</f>
        <v>302147470.94</v>
      </c>
      <c r="Q12" s="87">
        <v>1456.2568799999999</v>
      </c>
      <c r="R12" s="87">
        <v>322238.58095228137</v>
      </c>
      <c r="T12" s="88">
        <v>0.85870000000000002</v>
      </c>
      <c r="U12" s="88">
        <v>0.18140000000000001</v>
      </c>
    </row>
    <row r="13" spans="2:66" s="82" customFormat="1">
      <c r="B13" s="86" t="s">
        <v>298</v>
      </c>
      <c r="K13" s="87">
        <v>4.12</v>
      </c>
      <c r="N13" s="88">
        <v>-6.3E-3</v>
      </c>
      <c r="O13" s="87">
        <f>SUM(O14:O78)</f>
        <v>172412915.38999996</v>
      </c>
      <c r="Q13" s="87">
        <v>1395.2831000000001</v>
      </c>
      <c r="R13" s="87">
        <v>189541.16910172411</v>
      </c>
      <c r="T13" s="88">
        <v>0.50509999999999999</v>
      </c>
      <c r="U13" s="88">
        <v>0.1067</v>
      </c>
    </row>
    <row r="14" spans="2:66" s="82" customFormat="1">
      <c r="B14" s="83" t="s">
        <v>302</v>
      </c>
      <c r="C14" s="83" t="s">
        <v>303</v>
      </c>
      <c r="D14" s="83" t="s">
        <v>100</v>
      </c>
      <c r="E14" s="83" t="s">
        <v>123</v>
      </c>
      <c r="F14" s="83" t="s">
        <v>304</v>
      </c>
      <c r="G14" s="83" t="s">
        <v>305</v>
      </c>
      <c r="H14" s="83" t="s">
        <v>208</v>
      </c>
      <c r="I14" s="83" t="s">
        <v>209</v>
      </c>
      <c r="J14" s="83" t="s">
        <v>306</v>
      </c>
      <c r="K14" s="84">
        <v>0.59</v>
      </c>
      <c r="L14" s="83" t="s">
        <v>102</v>
      </c>
      <c r="M14" s="85">
        <v>6.1999999999999998E-3</v>
      </c>
      <c r="N14" s="85">
        <v>-9.9699999999999997E-2</v>
      </c>
      <c r="O14" s="84">
        <v>3975113</v>
      </c>
      <c r="P14" s="84">
        <v>107.04</v>
      </c>
      <c r="Q14" s="84">
        <v>0</v>
      </c>
      <c r="R14" s="84">
        <v>4254.9609552000002</v>
      </c>
      <c r="S14" s="85">
        <v>8.0000000000000004E-4</v>
      </c>
      <c r="T14" s="85">
        <v>1.1299999999999999E-2</v>
      </c>
      <c r="U14" s="85">
        <v>2.3999999999999998E-3</v>
      </c>
    </row>
    <row r="15" spans="2:66" s="82" customFormat="1">
      <c r="B15" s="83" t="s">
        <v>307</v>
      </c>
      <c r="C15" s="83" t="s">
        <v>308</v>
      </c>
      <c r="D15" s="83" t="s">
        <v>100</v>
      </c>
      <c r="E15" s="83" t="s">
        <v>123</v>
      </c>
      <c r="F15" s="83" t="s">
        <v>304</v>
      </c>
      <c r="G15" s="83" t="s">
        <v>305</v>
      </c>
      <c r="H15" s="83" t="s">
        <v>208</v>
      </c>
      <c r="I15" s="83" t="s">
        <v>209</v>
      </c>
      <c r="J15" s="83" t="s">
        <v>309</v>
      </c>
      <c r="K15" s="84">
        <v>4.9000000000000004</v>
      </c>
      <c r="L15" s="83" t="s">
        <v>102</v>
      </c>
      <c r="M15" s="85">
        <v>5.0000000000000001E-4</v>
      </c>
      <c r="N15" s="85">
        <v>-5.4000000000000003E-3</v>
      </c>
      <c r="O15" s="84">
        <v>1636363.8</v>
      </c>
      <c r="P15" s="84">
        <v>106.02</v>
      </c>
      <c r="Q15" s="84">
        <v>0</v>
      </c>
      <c r="R15" s="84">
        <v>1734.87290076</v>
      </c>
      <c r="S15" s="85">
        <v>2.5000000000000001E-3</v>
      </c>
      <c r="T15" s="85">
        <v>4.5999999999999999E-3</v>
      </c>
      <c r="U15" s="85">
        <v>1E-3</v>
      </c>
    </row>
    <row r="16" spans="2:66" s="82" customFormat="1">
      <c r="B16" s="83" t="s">
        <v>310</v>
      </c>
      <c r="C16" s="83" t="s">
        <v>311</v>
      </c>
      <c r="D16" s="83" t="s">
        <v>100</v>
      </c>
      <c r="E16" s="83" t="s">
        <v>123</v>
      </c>
      <c r="F16" s="83" t="s">
        <v>312</v>
      </c>
      <c r="G16" s="83" t="s">
        <v>313</v>
      </c>
      <c r="H16" s="83" t="s">
        <v>208</v>
      </c>
      <c r="I16" s="83" t="s">
        <v>209</v>
      </c>
      <c r="J16" s="83" t="s">
        <v>314</v>
      </c>
      <c r="K16" s="84">
        <v>1.24</v>
      </c>
      <c r="L16" s="83" t="s">
        <v>102</v>
      </c>
      <c r="M16" s="85">
        <v>5.0000000000000001E-3</v>
      </c>
      <c r="N16" s="85">
        <v>-2.5000000000000001E-2</v>
      </c>
      <c r="O16" s="84">
        <v>2588000</v>
      </c>
      <c r="P16" s="84">
        <v>108.08</v>
      </c>
      <c r="Q16" s="84">
        <v>0</v>
      </c>
      <c r="R16" s="84">
        <v>2797.1104</v>
      </c>
      <c r="S16" s="85">
        <v>7.6E-3</v>
      </c>
      <c r="T16" s="85">
        <v>7.4999999999999997E-3</v>
      </c>
      <c r="U16" s="85">
        <v>1.6000000000000001E-3</v>
      </c>
    </row>
    <row r="17" spans="2:21" s="82" customFormat="1">
      <c r="B17" s="83" t="s">
        <v>315</v>
      </c>
      <c r="C17" s="83" t="s">
        <v>316</v>
      </c>
      <c r="D17" s="83" t="s">
        <v>100</v>
      </c>
      <c r="E17" s="83" t="s">
        <v>123</v>
      </c>
      <c r="F17" s="83" t="s">
        <v>312</v>
      </c>
      <c r="G17" s="83" t="s">
        <v>313</v>
      </c>
      <c r="H17" s="83" t="s">
        <v>208</v>
      </c>
      <c r="I17" s="83" t="s">
        <v>209</v>
      </c>
      <c r="J17" s="83" t="s">
        <v>317</v>
      </c>
      <c r="K17" s="84">
        <v>4.68</v>
      </c>
      <c r="L17" s="83" t="s">
        <v>102</v>
      </c>
      <c r="M17" s="85">
        <v>1E-3</v>
      </c>
      <c r="N17" s="85">
        <v>-5.8999999999999999E-3</v>
      </c>
      <c r="O17" s="84">
        <v>100000</v>
      </c>
      <c r="P17" s="84">
        <v>104.43</v>
      </c>
      <c r="Q17" s="84">
        <v>0</v>
      </c>
      <c r="R17" s="84">
        <v>104.43</v>
      </c>
      <c r="S17" s="85">
        <v>2.0000000000000001E-4</v>
      </c>
      <c r="T17" s="85">
        <v>2.9999999999999997E-4</v>
      </c>
      <c r="U17" s="85">
        <v>1E-4</v>
      </c>
    </row>
    <row r="18" spans="2:21" s="82" customFormat="1">
      <c r="B18" s="83" t="s">
        <v>318</v>
      </c>
      <c r="C18" s="83" t="s">
        <v>319</v>
      </c>
      <c r="D18" s="83" t="s">
        <v>100</v>
      </c>
      <c r="E18" s="83" t="s">
        <v>123</v>
      </c>
      <c r="F18" s="83" t="s">
        <v>320</v>
      </c>
      <c r="G18" s="83" t="s">
        <v>313</v>
      </c>
      <c r="H18" s="83" t="s">
        <v>208</v>
      </c>
      <c r="I18" s="83" t="s">
        <v>209</v>
      </c>
      <c r="J18" s="83" t="s">
        <v>321</v>
      </c>
      <c r="K18" s="84">
        <v>5.65</v>
      </c>
      <c r="L18" s="83" t="s">
        <v>102</v>
      </c>
      <c r="M18" s="85">
        <v>2E-3</v>
      </c>
      <c r="N18" s="85">
        <v>-4.5999999999999999E-3</v>
      </c>
      <c r="O18" s="84">
        <v>5800000</v>
      </c>
      <c r="P18" s="84">
        <v>104.94</v>
      </c>
      <c r="Q18" s="84">
        <v>0</v>
      </c>
      <c r="R18" s="84">
        <v>6086.52</v>
      </c>
      <c r="S18" s="85">
        <v>2E-3</v>
      </c>
      <c r="T18" s="85">
        <v>1.6199999999999999E-2</v>
      </c>
      <c r="U18" s="85">
        <v>3.3999999999999998E-3</v>
      </c>
    </row>
    <row r="19" spans="2:21" s="82" customFormat="1">
      <c r="B19" s="83" t="s">
        <v>322</v>
      </c>
      <c r="C19" s="83" t="s">
        <v>323</v>
      </c>
      <c r="D19" s="83" t="s">
        <v>100</v>
      </c>
      <c r="E19" s="83" t="s">
        <v>123</v>
      </c>
      <c r="F19" s="83" t="s">
        <v>324</v>
      </c>
      <c r="G19" s="83" t="s">
        <v>313</v>
      </c>
      <c r="H19" s="83" t="s">
        <v>325</v>
      </c>
      <c r="I19" s="83" t="s">
        <v>150</v>
      </c>
      <c r="J19" s="83" t="s">
        <v>326</v>
      </c>
      <c r="K19" s="84">
        <v>1.42</v>
      </c>
      <c r="L19" s="83" t="s">
        <v>102</v>
      </c>
      <c r="M19" s="85">
        <v>0.01</v>
      </c>
      <c r="N19" s="85">
        <v>-2.1600000000000001E-2</v>
      </c>
      <c r="O19" s="84">
        <v>4561800</v>
      </c>
      <c r="P19" s="84">
        <v>108.8</v>
      </c>
      <c r="Q19" s="84">
        <v>0</v>
      </c>
      <c r="R19" s="84">
        <v>4963.2384000000002</v>
      </c>
      <c r="S19" s="85">
        <v>2E-3</v>
      </c>
      <c r="T19" s="85">
        <v>1.32E-2</v>
      </c>
      <c r="U19" s="85">
        <v>2.8E-3</v>
      </c>
    </row>
    <row r="20" spans="2:21" s="82" customFormat="1">
      <c r="B20" s="83" t="s">
        <v>327</v>
      </c>
      <c r="C20" s="83" t="s">
        <v>328</v>
      </c>
      <c r="D20" s="83" t="s">
        <v>100</v>
      </c>
      <c r="E20" s="83" t="s">
        <v>123</v>
      </c>
      <c r="F20" s="83" t="s">
        <v>329</v>
      </c>
      <c r="G20" s="83" t="s">
        <v>313</v>
      </c>
      <c r="H20" s="83" t="s">
        <v>208</v>
      </c>
      <c r="I20" s="83" t="s">
        <v>209</v>
      </c>
      <c r="J20" s="83" t="s">
        <v>330</v>
      </c>
      <c r="K20" s="84">
        <v>6.55</v>
      </c>
      <c r="L20" s="83" t="s">
        <v>102</v>
      </c>
      <c r="M20" s="85">
        <v>1E-3</v>
      </c>
      <c r="N20" s="85">
        <v>-1.1999999999999999E-3</v>
      </c>
      <c r="O20" s="84">
        <v>6000000</v>
      </c>
      <c r="P20" s="84">
        <v>102.68</v>
      </c>
      <c r="Q20" s="84">
        <v>0</v>
      </c>
      <c r="R20" s="84">
        <v>6160.8</v>
      </c>
      <c r="S20" s="85">
        <v>1.8E-3</v>
      </c>
      <c r="T20" s="85">
        <v>1.6400000000000001E-2</v>
      </c>
      <c r="U20" s="85">
        <v>3.5000000000000001E-3</v>
      </c>
    </row>
    <row r="21" spans="2:21" s="82" customFormat="1">
      <c r="B21" s="83" t="s">
        <v>331</v>
      </c>
      <c r="C21" s="83" t="s">
        <v>332</v>
      </c>
      <c r="D21" s="83" t="s">
        <v>100</v>
      </c>
      <c r="E21" s="83" t="s">
        <v>123</v>
      </c>
      <c r="F21" s="83" t="s">
        <v>329</v>
      </c>
      <c r="G21" s="83" t="s">
        <v>313</v>
      </c>
      <c r="H21" s="83" t="s">
        <v>325</v>
      </c>
      <c r="I21" s="83" t="s">
        <v>150</v>
      </c>
      <c r="J21" s="83" t="s">
        <v>333</v>
      </c>
      <c r="K21" s="84">
        <v>0.46</v>
      </c>
      <c r="L21" s="83" t="s">
        <v>102</v>
      </c>
      <c r="M21" s="85">
        <v>2.8E-3</v>
      </c>
      <c r="N21" s="85">
        <v>-5.7000000000000002E-3</v>
      </c>
      <c r="O21" s="84">
        <v>984513</v>
      </c>
      <c r="P21" s="84">
        <v>105.42</v>
      </c>
      <c r="Q21" s="84">
        <v>0</v>
      </c>
      <c r="R21" s="84">
        <v>1037.8736045999999</v>
      </c>
      <c r="S21" s="85">
        <v>2.3E-3</v>
      </c>
      <c r="T21" s="85">
        <v>2.8E-3</v>
      </c>
      <c r="U21" s="85">
        <v>5.9999999999999995E-4</v>
      </c>
    </row>
    <row r="22" spans="2:21" s="82" customFormat="1">
      <c r="B22" s="83" t="s">
        <v>334</v>
      </c>
      <c r="C22" s="83" t="s">
        <v>335</v>
      </c>
      <c r="D22" s="83" t="s">
        <v>100</v>
      </c>
      <c r="E22" s="83" t="s">
        <v>123</v>
      </c>
      <c r="F22" s="83" t="s">
        <v>329</v>
      </c>
      <c r="G22" s="83" t="s">
        <v>313</v>
      </c>
      <c r="H22" s="83" t="s">
        <v>208</v>
      </c>
      <c r="I22" s="83" t="s">
        <v>209</v>
      </c>
      <c r="J22" s="83" t="s">
        <v>336</v>
      </c>
      <c r="K22" s="84">
        <v>5.33</v>
      </c>
      <c r="L22" s="83" t="s">
        <v>102</v>
      </c>
      <c r="M22" s="85">
        <v>1.2200000000000001E-2</v>
      </c>
      <c r="N22" s="85">
        <v>-4.7000000000000002E-3</v>
      </c>
      <c r="O22" s="84">
        <v>4000000</v>
      </c>
      <c r="P22" s="84">
        <v>115.15</v>
      </c>
      <c r="Q22" s="84">
        <v>0</v>
      </c>
      <c r="R22" s="84">
        <v>4606</v>
      </c>
      <c r="S22" s="85">
        <v>1.2999999999999999E-3</v>
      </c>
      <c r="T22" s="85">
        <v>1.23E-2</v>
      </c>
      <c r="U22" s="85">
        <v>2.5999999999999999E-3</v>
      </c>
    </row>
    <row r="23" spans="2:21" s="82" customFormat="1">
      <c r="B23" s="83" t="s">
        <v>337</v>
      </c>
      <c r="C23" s="83" t="s">
        <v>338</v>
      </c>
      <c r="D23" s="83" t="s">
        <v>100</v>
      </c>
      <c r="E23" s="83" t="s">
        <v>123</v>
      </c>
      <c r="F23" s="83" t="s">
        <v>329</v>
      </c>
      <c r="G23" s="83" t="s">
        <v>313</v>
      </c>
      <c r="H23" s="83" t="s">
        <v>208</v>
      </c>
      <c r="I23" s="83" t="s">
        <v>209</v>
      </c>
      <c r="J23" s="83" t="s">
        <v>306</v>
      </c>
      <c r="K23" s="84">
        <v>1.58</v>
      </c>
      <c r="L23" s="83" t="s">
        <v>102</v>
      </c>
      <c r="M23" s="85">
        <v>1E-3</v>
      </c>
      <c r="N23" s="85">
        <v>-0.02</v>
      </c>
      <c r="O23" s="84">
        <v>4770115</v>
      </c>
      <c r="P23" s="84">
        <v>106.54</v>
      </c>
      <c r="Q23" s="84">
        <v>0</v>
      </c>
      <c r="R23" s="84">
        <v>5082.0805209999999</v>
      </c>
      <c r="S23" s="85">
        <v>1.9E-3</v>
      </c>
      <c r="T23" s="85">
        <v>1.35E-2</v>
      </c>
      <c r="U23" s="85">
        <v>2.8999999999999998E-3</v>
      </c>
    </row>
    <row r="24" spans="2:21" s="82" customFormat="1">
      <c r="B24" s="83" t="s">
        <v>339</v>
      </c>
      <c r="C24" s="83" t="s">
        <v>340</v>
      </c>
      <c r="D24" s="83" t="s">
        <v>100</v>
      </c>
      <c r="E24" s="83" t="s">
        <v>123</v>
      </c>
      <c r="F24" s="83" t="s">
        <v>329</v>
      </c>
      <c r="G24" s="83" t="s">
        <v>313</v>
      </c>
      <c r="H24" s="83" t="s">
        <v>208</v>
      </c>
      <c r="I24" s="83" t="s">
        <v>209</v>
      </c>
      <c r="J24" s="83" t="s">
        <v>341</v>
      </c>
      <c r="K24" s="84">
        <v>0.49</v>
      </c>
      <c r="L24" s="83" t="s">
        <v>102</v>
      </c>
      <c r="M24" s="85">
        <v>9.9000000000000008E-3</v>
      </c>
      <c r="N24" s="85">
        <v>-3.6200000000000003E-2</v>
      </c>
      <c r="O24" s="84">
        <v>4503027</v>
      </c>
      <c r="P24" s="84">
        <v>107.48</v>
      </c>
      <c r="Q24" s="84">
        <v>0</v>
      </c>
      <c r="R24" s="84">
        <v>4839.8534196000001</v>
      </c>
      <c r="S24" s="85">
        <v>1.5E-3</v>
      </c>
      <c r="T24" s="85">
        <v>1.29E-2</v>
      </c>
      <c r="U24" s="85">
        <v>2.7000000000000001E-3</v>
      </c>
    </row>
    <row r="25" spans="2:21" s="82" customFormat="1">
      <c r="B25" s="83" t="s">
        <v>342</v>
      </c>
      <c r="C25" s="83" t="s">
        <v>343</v>
      </c>
      <c r="D25" s="83" t="s">
        <v>100</v>
      </c>
      <c r="E25" s="83" t="s">
        <v>123</v>
      </c>
      <c r="F25" s="83" t="s">
        <v>344</v>
      </c>
      <c r="G25" s="83" t="s">
        <v>313</v>
      </c>
      <c r="H25" s="83" t="s">
        <v>208</v>
      </c>
      <c r="I25" s="83" t="s">
        <v>209</v>
      </c>
      <c r="J25" s="83" t="s">
        <v>345</v>
      </c>
      <c r="K25" s="84">
        <v>5.23</v>
      </c>
      <c r="L25" s="83" t="s">
        <v>102</v>
      </c>
      <c r="M25" s="85">
        <v>1E-3</v>
      </c>
      <c r="N25" s="85">
        <v>-5.4000000000000003E-3</v>
      </c>
      <c r="O25" s="84">
        <v>4100000</v>
      </c>
      <c r="P25" s="84">
        <v>104.55</v>
      </c>
      <c r="Q25" s="84">
        <v>0</v>
      </c>
      <c r="R25" s="84">
        <v>4286.55</v>
      </c>
      <c r="S25" s="85">
        <v>1.1999999999999999E-3</v>
      </c>
      <c r="T25" s="85">
        <v>1.14E-2</v>
      </c>
      <c r="U25" s="85">
        <v>2.3999999999999998E-3</v>
      </c>
    </row>
    <row r="26" spans="2:21" s="82" customFormat="1">
      <c r="B26" s="83" t="s">
        <v>346</v>
      </c>
      <c r="C26" s="83" t="s">
        <v>347</v>
      </c>
      <c r="D26" s="83" t="s">
        <v>100</v>
      </c>
      <c r="E26" s="83" t="s">
        <v>123</v>
      </c>
      <c r="F26" s="83" t="s">
        <v>348</v>
      </c>
      <c r="G26" s="83" t="s">
        <v>313</v>
      </c>
      <c r="H26" s="83" t="s">
        <v>208</v>
      </c>
      <c r="I26" s="83" t="s">
        <v>209</v>
      </c>
      <c r="J26" s="83" t="s">
        <v>270</v>
      </c>
      <c r="K26" s="84">
        <v>3.1</v>
      </c>
      <c r="L26" s="83" t="s">
        <v>102</v>
      </c>
      <c r="M26" s="85">
        <v>6.0000000000000001E-3</v>
      </c>
      <c r="N26" s="85">
        <v>-1.1299999999999999E-2</v>
      </c>
      <c r="O26" s="84">
        <v>1812500</v>
      </c>
      <c r="P26" s="84">
        <v>110.87</v>
      </c>
      <c r="Q26" s="84">
        <v>0</v>
      </c>
      <c r="R26" s="84">
        <v>2009.51875</v>
      </c>
      <c r="S26" s="85">
        <v>1.1999999999999999E-3</v>
      </c>
      <c r="T26" s="85">
        <v>5.4000000000000003E-3</v>
      </c>
      <c r="U26" s="85">
        <v>1.1000000000000001E-3</v>
      </c>
    </row>
    <row r="27" spans="2:21" s="82" customFormat="1">
      <c r="B27" s="83" t="s">
        <v>349</v>
      </c>
      <c r="C27" s="83" t="s">
        <v>350</v>
      </c>
      <c r="D27" s="83" t="s">
        <v>100</v>
      </c>
      <c r="E27" s="83" t="s">
        <v>123</v>
      </c>
      <c r="F27" s="83" t="s">
        <v>348</v>
      </c>
      <c r="G27" s="83" t="s">
        <v>313</v>
      </c>
      <c r="H27" s="83" t="s">
        <v>208</v>
      </c>
      <c r="I27" s="83" t="s">
        <v>209</v>
      </c>
      <c r="J27" s="83" t="s">
        <v>351</v>
      </c>
      <c r="K27" s="84">
        <v>0.86</v>
      </c>
      <c r="L27" s="83" t="s">
        <v>102</v>
      </c>
      <c r="M27" s="85">
        <v>0.05</v>
      </c>
      <c r="N27" s="85">
        <v>-2.8000000000000001E-2</v>
      </c>
      <c r="O27" s="84">
        <v>4671623.09</v>
      </c>
      <c r="P27" s="84">
        <v>115.1</v>
      </c>
      <c r="Q27" s="84">
        <v>0</v>
      </c>
      <c r="R27" s="84">
        <v>5377.0381765900001</v>
      </c>
      <c r="S27" s="85">
        <v>2.2000000000000001E-3</v>
      </c>
      <c r="T27" s="85">
        <v>1.43E-2</v>
      </c>
      <c r="U27" s="85">
        <v>3.0000000000000001E-3</v>
      </c>
    </row>
    <row r="28" spans="2:21" s="82" customFormat="1">
      <c r="B28" s="83" t="s">
        <v>352</v>
      </c>
      <c r="C28" s="83" t="s">
        <v>353</v>
      </c>
      <c r="D28" s="83" t="s">
        <v>100</v>
      </c>
      <c r="E28" s="83" t="s">
        <v>123</v>
      </c>
      <c r="F28" s="83" t="s">
        <v>348</v>
      </c>
      <c r="G28" s="83" t="s">
        <v>313</v>
      </c>
      <c r="H28" s="83" t="s">
        <v>325</v>
      </c>
      <c r="I28" s="83" t="s">
        <v>150</v>
      </c>
      <c r="J28" s="83" t="s">
        <v>354</v>
      </c>
      <c r="K28" s="84">
        <v>4.66</v>
      </c>
      <c r="L28" s="83" t="s">
        <v>102</v>
      </c>
      <c r="M28" s="85">
        <v>1.7500000000000002E-2</v>
      </c>
      <c r="N28" s="85">
        <v>-1.2800000000000001E-2</v>
      </c>
      <c r="O28" s="84">
        <v>2181312.66</v>
      </c>
      <c r="P28" s="84">
        <v>115.41</v>
      </c>
      <c r="Q28" s="84">
        <v>0</v>
      </c>
      <c r="R28" s="84">
        <v>2517.4529409060001</v>
      </c>
      <c r="S28" s="85">
        <v>5.9999999999999995E-4</v>
      </c>
      <c r="T28" s="85">
        <v>6.7000000000000002E-3</v>
      </c>
      <c r="U28" s="85">
        <v>1.4E-3</v>
      </c>
    </row>
    <row r="29" spans="2:21" s="82" customFormat="1">
      <c r="B29" s="83" t="s">
        <v>355</v>
      </c>
      <c r="C29" s="83" t="s">
        <v>356</v>
      </c>
      <c r="D29" s="83" t="s">
        <v>100</v>
      </c>
      <c r="E29" s="83" t="s">
        <v>123</v>
      </c>
      <c r="F29" s="83" t="s">
        <v>357</v>
      </c>
      <c r="G29" s="83" t="s">
        <v>358</v>
      </c>
      <c r="H29" s="83" t="s">
        <v>359</v>
      </c>
      <c r="I29" s="83" t="s">
        <v>150</v>
      </c>
      <c r="J29" s="83" t="s">
        <v>360</v>
      </c>
      <c r="K29" s="84">
        <v>7.32</v>
      </c>
      <c r="L29" s="83" t="s">
        <v>102</v>
      </c>
      <c r="M29" s="85">
        <v>1.6500000000000001E-2</v>
      </c>
      <c r="N29" s="85">
        <v>2.5999999999999999E-3</v>
      </c>
      <c r="O29" s="84">
        <v>759602</v>
      </c>
      <c r="P29" s="84">
        <v>116.1</v>
      </c>
      <c r="Q29" s="84">
        <v>0</v>
      </c>
      <c r="R29" s="84">
        <v>881.89792199999999</v>
      </c>
      <c r="S29" s="85">
        <v>4.0000000000000002E-4</v>
      </c>
      <c r="T29" s="85">
        <v>2.3999999999999998E-3</v>
      </c>
      <c r="U29" s="85">
        <v>5.0000000000000001E-4</v>
      </c>
    </row>
    <row r="30" spans="2:21" s="82" customFormat="1">
      <c r="B30" s="83" t="s">
        <v>361</v>
      </c>
      <c r="C30" s="83" t="s">
        <v>362</v>
      </c>
      <c r="D30" s="83" t="s">
        <v>100</v>
      </c>
      <c r="E30" s="83" t="s">
        <v>123</v>
      </c>
      <c r="F30" s="83" t="s">
        <v>363</v>
      </c>
      <c r="G30" s="83" t="s">
        <v>358</v>
      </c>
      <c r="H30" s="83" t="s">
        <v>364</v>
      </c>
      <c r="I30" s="83" t="s">
        <v>209</v>
      </c>
      <c r="J30" s="83" t="s">
        <v>365</v>
      </c>
      <c r="K30" s="84">
        <v>9.25</v>
      </c>
      <c r="L30" s="83" t="s">
        <v>102</v>
      </c>
      <c r="M30" s="85">
        <v>8.9999999999999993E-3</v>
      </c>
      <c r="N30" s="85">
        <v>1.1599999999999999E-2</v>
      </c>
      <c r="O30" s="84">
        <v>2110000</v>
      </c>
      <c r="P30" s="84">
        <v>99.91</v>
      </c>
      <c r="Q30" s="84">
        <v>0</v>
      </c>
      <c r="R30" s="84">
        <v>2108.1010000000001</v>
      </c>
      <c r="S30" s="85">
        <v>1.1000000000000001E-3</v>
      </c>
      <c r="T30" s="85">
        <v>5.5999999999999999E-3</v>
      </c>
      <c r="U30" s="85">
        <v>1.1999999999999999E-3</v>
      </c>
    </row>
    <row r="31" spans="2:21" s="82" customFormat="1">
      <c r="B31" s="83" t="s">
        <v>366</v>
      </c>
      <c r="C31" s="83" t="s">
        <v>367</v>
      </c>
      <c r="D31" s="83" t="s">
        <v>100</v>
      </c>
      <c r="E31" s="83" t="s">
        <v>123</v>
      </c>
      <c r="F31" s="83" t="s">
        <v>363</v>
      </c>
      <c r="G31" s="83" t="s">
        <v>358</v>
      </c>
      <c r="H31" s="83" t="s">
        <v>359</v>
      </c>
      <c r="I31" s="83" t="s">
        <v>150</v>
      </c>
      <c r="J31" s="83" t="s">
        <v>368</v>
      </c>
      <c r="K31" s="84">
        <v>4.21</v>
      </c>
      <c r="L31" s="83" t="s">
        <v>102</v>
      </c>
      <c r="M31" s="85">
        <v>1.77E-2</v>
      </c>
      <c r="N31" s="85">
        <v>-2.8999999999999998E-3</v>
      </c>
      <c r="O31" s="84">
        <v>3180000</v>
      </c>
      <c r="P31" s="84">
        <v>113.34</v>
      </c>
      <c r="Q31" s="84">
        <v>0</v>
      </c>
      <c r="R31" s="84">
        <v>3604.212</v>
      </c>
      <c r="S31" s="85">
        <v>1E-3</v>
      </c>
      <c r="T31" s="85">
        <v>9.5999999999999992E-3</v>
      </c>
      <c r="U31" s="85">
        <v>2E-3</v>
      </c>
    </row>
    <row r="32" spans="2:21" s="82" customFormat="1">
      <c r="B32" s="83" t="s">
        <v>369</v>
      </c>
      <c r="C32" s="83" t="s">
        <v>370</v>
      </c>
      <c r="D32" s="83" t="s">
        <v>100</v>
      </c>
      <c r="E32" s="83" t="s">
        <v>123</v>
      </c>
      <c r="F32" s="83" t="s">
        <v>363</v>
      </c>
      <c r="G32" s="83" t="s">
        <v>358</v>
      </c>
      <c r="H32" s="83" t="s">
        <v>364</v>
      </c>
      <c r="I32" s="83" t="s">
        <v>209</v>
      </c>
      <c r="J32" s="83" t="s">
        <v>371</v>
      </c>
      <c r="K32" s="84">
        <v>2.0099999999999998</v>
      </c>
      <c r="L32" s="83" t="s">
        <v>102</v>
      </c>
      <c r="M32" s="85">
        <v>6.4999999999999997E-3</v>
      </c>
      <c r="N32" s="85">
        <v>-1.9800000000000002E-2</v>
      </c>
      <c r="O32" s="84">
        <v>3623280.94</v>
      </c>
      <c r="P32" s="84">
        <v>109.22</v>
      </c>
      <c r="Q32" s="84">
        <v>1267.42884</v>
      </c>
      <c r="R32" s="84">
        <v>5224.776282668</v>
      </c>
      <c r="S32" s="85">
        <v>8.0000000000000002E-3</v>
      </c>
      <c r="T32" s="85">
        <v>1.3899999999999999E-2</v>
      </c>
      <c r="U32" s="85">
        <v>2.8999999999999998E-3</v>
      </c>
    </row>
    <row r="33" spans="2:21" s="82" customFormat="1">
      <c r="B33" s="83" t="s">
        <v>372</v>
      </c>
      <c r="C33" s="83" t="s">
        <v>373</v>
      </c>
      <c r="D33" s="83" t="s">
        <v>100</v>
      </c>
      <c r="E33" s="83" t="s">
        <v>123</v>
      </c>
      <c r="F33" s="83" t="s">
        <v>363</v>
      </c>
      <c r="G33" s="83" t="s">
        <v>358</v>
      </c>
      <c r="H33" s="83" t="s">
        <v>364</v>
      </c>
      <c r="I33" s="83" t="s">
        <v>209</v>
      </c>
      <c r="J33" s="83" t="s">
        <v>285</v>
      </c>
      <c r="K33" s="84">
        <v>12.6</v>
      </c>
      <c r="L33" s="83" t="s">
        <v>102</v>
      </c>
      <c r="M33" s="85">
        <v>1.6899999999999998E-2</v>
      </c>
      <c r="N33" s="85">
        <v>1.8499999999999999E-2</v>
      </c>
      <c r="O33" s="84">
        <v>1303668</v>
      </c>
      <c r="P33" s="84">
        <v>100.58</v>
      </c>
      <c r="Q33" s="84">
        <v>0</v>
      </c>
      <c r="R33" s="84">
        <v>1311.2292743999999</v>
      </c>
      <c r="S33" s="85">
        <v>6.9999999999999999E-4</v>
      </c>
      <c r="T33" s="85">
        <v>3.5000000000000001E-3</v>
      </c>
      <c r="U33" s="85">
        <v>6.9999999999999999E-4</v>
      </c>
    </row>
    <row r="34" spans="2:21" s="82" customFormat="1">
      <c r="B34" s="83" t="s">
        <v>374</v>
      </c>
      <c r="C34" s="83" t="s">
        <v>375</v>
      </c>
      <c r="D34" s="83" t="s">
        <v>100</v>
      </c>
      <c r="E34" s="83" t="s">
        <v>123</v>
      </c>
      <c r="F34" s="83" t="s">
        <v>348</v>
      </c>
      <c r="G34" s="83" t="s">
        <v>313</v>
      </c>
      <c r="H34" s="83" t="s">
        <v>364</v>
      </c>
      <c r="I34" s="83" t="s">
        <v>209</v>
      </c>
      <c r="J34" s="83" t="s">
        <v>376</v>
      </c>
      <c r="K34" s="84">
        <v>0.66</v>
      </c>
      <c r="L34" s="83" t="s">
        <v>102</v>
      </c>
      <c r="M34" s="85">
        <v>4.2000000000000003E-2</v>
      </c>
      <c r="N34" s="85">
        <v>-2.87E-2</v>
      </c>
      <c r="O34" s="84">
        <v>1515061.92</v>
      </c>
      <c r="P34" s="84">
        <v>114.5</v>
      </c>
      <c r="Q34" s="84">
        <v>0</v>
      </c>
      <c r="R34" s="84">
        <v>1734.7458984</v>
      </c>
      <c r="S34" s="85">
        <v>2.3E-3</v>
      </c>
      <c r="T34" s="85">
        <v>4.5999999999999999E-3</v>
      </c>
      <c r="U34" s="85">
        <v>1E-3</v>
      </c>
    </row>
    <row r="35" spans="2:21" s="82" customFormat="1">
      <c r="B35" s="83" t="s">
        <v>377</v>
      </c>
      <c r="C35" s="83" t="s">
        <v>378</v>
      </c>
      <c r="D35" s="83" t="s">
        <v>100</v>
      </c>
      <c r="E35" s="83" t="s">
        <v>123</v>
      </c>
      <c r="F35" s="83" t="s">
        <v>379</v>
      </c>
      <c r="G35" s="83" t="s">
        <v>358</v>
      </c>
      <c r="H35" s="83" t="s">
        <v>380</v>
      </c>
      <c r="I35" s="83" t="s">
        <v>209</v>
      </c>
      <c r="J35" s="83" t="s">
        <v>330</v>
      </c>
      <c r="K35" s="84">
        <v>0</v>
      </c>
      <c r="L35" s="83" t="s">
        <v>102</v>
      </c>
      <c r="M35" s="85">
        <v>9.1999999999999998E-3</v>
      </c>
      <c r="N35" s="85">
        <v>0</v>
      </c>
      <c r="O35" s="84">
        <v>1762500</v>
      </c>
      <c r="P35" s="84">
        <f>R35*1000/O35*100</f>
        <v>102.85683230632097</v>
      </c>
      <c r="Q35" s="84">
        <v>0</v>
      </c>
      <c r="R35" s="84">
        <f>1816.4325-3.58083060109299</f>
        <v>1812.851669398907</v>
      </c>
      <c r="S35" s="85">
        <v>1.4E-3</v>
      </c>
      <c r="T35" s="85">
        <f>R35/$R$11</f>
        <v>4.8309613426269537E-3</v>
      </c>
      <c r="U35" s="85">
        <f>R35/'סכום נכסי הקרן'!$C$42</f>
        <v>1.0210420436850716E-3</v>
      </c>
    </row>
    <row r="36" spans="2:21" s="82" customFormat="1">
      <c r="B36" s="83" t="s">
        <v>381</v>
      </c>
      <c r="C36" s="83" t="s">
        <v>382</v>
      </c>
      <c r="D36" s="83" t="s">
        <v>100</v>
      </c>
      <c r="E36" s="83" t="s">
        <v>123</v>
      </c>
      <c r="F36" s="83" t="s">
        <v>379</v>
      </c>
      <c r="G36" s="83" t="s">
        <v>358</v>
      </c>
      <c r="H36" s="83" t="s">
        <v>380</v>
      </c>
      <c r="I36" s="83" t="s">
        <v>209</v>
      </c>
      <c r="J36" s="83" t="s">
        <v>383</v>
      </c>
      <c r="K36" s="84">
        <v>0.25</v>
      </c>
      <c r="L36" s="83" t="s">
        <v>102</v>
      </c>
      <c r="M36" s="85">
        <v>4.8000000000000001E-2</v>
      </c>
      <c r="N36" s="85">
        <v>-5.74E-2</v>
      </c>
      <c r="O36" s="84">
        <v>1490000.33</v>
      </c>
      <c r="P36" s="84">
        <v>112.42</v>
      </c>
      <c r="Q36" s="84">
        <v>0</v>
      </c>
      <c r="R36" s="84">
        <v>1675.058370986</v>
      </c>
      <c r="S36" s="85">
        <v>3.7000000000000002E-3</v>
      </c>
      <c r="T36" s="85">
        <v>4.4999999999999997E-3</v>
      </c>
      <c r="U36" s="85">
        <v>8.9999999999999998E-4</v>
      </c>
    </row>
    <row r="37" spans="2:21" s="82" customFormat="1">
      <c r="B37" s="83" t="s">
        <v>384</v>
      </c>
      <c r="C37" s="83" t="s">
        <v>385</v>
      </c>
      <c r="D37" s="83" t="s">
        <v>100</v>
      </c>
      <c r="E37" s="83" t="s">
        <v>123</v>
      </c>
      <c r="F37" s="83" t="s">
        <v>386</v>
      </c>
      <c r="G37" s="83" t="s">
        <v>358</v>
      </c>
      <c r="H37" s="83" t="s">
        <v>380</v>
      </c>
      <c r="I37" s="83" t="s">
        <v>209</v>
      </c>
      <c r="J37" s="83" t="s">
        <v>387</v>
      </c>
      <c r="K37" s="84">
        <v>3.68</v>
      </c>
      <c r="L37" s="83" t="s">
        <v>102</v>
      </c>
      <c r="M37" s="85">
        <v>2.3400000000000001E-2</v>
      </c>
      <c r="N37" s="85">
        <v>-5.5999999999999999E-3</v>
      </c>
      <c r="O37" s="84">
        <v>864864.86</v>
      </c>
      <c r="P37" s="84">
        <v>114.96</v>
      </c>
      <c r="Q37" s="84">
        <v>0</v>
      </c>
      <c r="R37" s="84">
        <v>994.24864305599999</v>
      </c>
      <c r="S37" s="85">
        <v>2.9999999999999997E-4</v>
      </c>
      <c r="T37" s="85">
        <v>2.5999999999999999E-3</v>
      </c>
      <c r="U37" s="85">
        <v>5.9999999999999995E-4</v>
      </c>
    </row>
    <row r="38" spans="2:21" s="82" customFormat="1">
      <c r="B38" s="83" t="s">
        <v>388</v>
      </c>
      <c r="C38" s="83" t="s">
        <v>389</v>
      </c>
      <c r="D38" s="83" t="s">
        <v>100</v>
      </c>
      <c r="E38" s="83" t="s">
        <v>123</v>
      </c>
      <c r="F38" s="83" t="s">
        <v>390</v>
      </c>
      <c r="G38" s="83" t="s">
        <v>358</v>
      </c>
      <c r="H38" s="83" t="s">
        <v>380</v>
      </c>
      <c r="I38" s="83" t="s">
        <v>209</v>
      </c>
      <c r="J38" s="83" t="s">
        <v>391</v>
      </c>
      <c r="K38" s="84">
        <v>5.41</v>
      </c>
      <c r="L38" s="83" t="s">
        <v>102</v>
      </c>
      <c r="M38" s="85">
        <v>6.8999999999999999E-3</v>
      </c>
      <c r="N38" s="85">
        <v>3.0000000000000001E-3</v>
      </c>
      <c r="O38" s="84">
        <v>4288320</v>
      </c>
      <c r="P38" s="84">
        <v>106.18</v>
      </c>
      <c r="Q38" s="84">
        <v>0</v>
      </c>
      <c r="R38" s="84">
        <v>4553.3381760000002</v>
      </c>
      <c r="S38" s="85">
        <v>2.2800000000000001E-2</v>
      </c>
      <c r="T38" s="85">
        <v>1.21E-2</v>
      </c>
      <c r="U38" s="85">
        <v>2.5999999999999999E-3</v>
      </c>
    </row>
    <row r="39" spans="2:21" s="82" customFormat="1">
      <c r="B39" s="83" t="s">
        <v>392</v>
      </c>
      <c r="C39" s="83" t="s">
        <v>393</v>
      </c>
      <c r="D39" s="83" t="s">
        <v>100</v>
      </c>
      <c r="E39" s="83" t="s">
        <v>123</v>
      </c>
      <c r="F39" s="83" t="s">
        <v>390</v>
      </c>
      <c r="G39" s="83" t="s">
        <v>358</v>
      </c>
      <c r="H39" s="83" t="s">
        <v>380</v>
      </c>
      <c r="I39" s="83" t="s">
        <v>209</v>
      </c>
      <c r="J39" s="83" t="s">
        <v>394</v>
      </c>
      <c r="K39" s="84">
        <v>5.37</v>
      </c>
      <c r="L39" s="83" t="s">
        <v>102</v>
      </c>
      <c r="M39" s="85">
        <v>6.8999999999999999E-3</v>
      </c>
      <c r="N39" s="85">
        <v>2.7000000000000001E-3</v>
      </c>
      <c r="O39" s="84">
        <v>4309067.6399999997</v>
      </c>
      <c r="P39" s="84">
        <v>106.04</v>
      </c>
      <c r="Q39" s="84">
        <v>0</v>
      </c>
      <c r="R39" s="84">
        <v>4569.3353254559997</v>
      </c>
      <c r="S39" s="85">
        <v>2.0400000000000001E-2</v>
      </c>
      <c r="T39" s="85">
        <v>1.2200000000000001E-2</v>
      </c>
      <c r="U39" s="85">
        <v>2.5999999999999999E-3</v>
      </c>
    </row>
    <row r="40" spans="2:21" s="82" customFormat="1">
      <c r="B40" s="83" t="s">
        <v>395</v>
      </c>
      <c r="C40" s="83" t="s">
        <v>396</v>
      </c>
      <c r="D40" s="83" t="s">
        <v>100</v>
      </c>
      <c r="E40" s="83" t="s">
        <v>123</v>
      </c>
      <c r="F40" s="83" t="s">
        <v>397</v>
      </c>
      <c r="G40" s="83" t="s">
        <v>358</v>
      </c>
      <c r="H40" s="83" t="s">
        <v>380</v>
      </c>
      <c r="I40" s="83" t="s">
        <v>209</v>
      </c>
      <c r="J40" s="83" t="s">
        <v>398</v>
      </c>
      <c r="K40" s="84">
        <v>2.44</v>
      </c>
      <c r="L40" s="83" t="s">
        <v>102</v>
      </c>
      <c r="M40" s="85">
        <v>4.7500000000000001E-2</v>
      </c>
      <c r="N40" s="85">
        <v>-1.2200000000000001E-2</v>
      </c>
      <c r="O40" s="84">
        <v>2128263.79</v>
      </c>
      <c r="P40" s="84">
        <v>144.9</v>
      </c>
      <c r="Q40" s="84">
        <v>0</v>
      </c>
      <c r="R40" s="84">
        <v>3083.85423171</v>
      </c>
      <c r="S40" s="85">
        <v>1.6999999999999999E-3</v>
      </c>
      <c r="T40" s="85">
        <v>8.2000000000000007E-3</v>
      </c>
      <c r="U40" s="85">
        <v>1.6999999999999999E-3</v>
      </c>
    </row>
    <row r="41" spans="2:21" s="82" customFormat="1">
      <c r="B41" s="83" t="s">
        <v>399</v>
      </c>
      <c r="C41" s="83" t="s">
        <v>400</v>
      </c>
      <c r="D41" s="83" t="s">
        <v>100</v>
      </c>
      <c r="E41" s="83" t="s">
        <v>123</v>
      </c>
      <c r="F41" s="83" t="s">
        <v>401</v>
      </c>
      <c r="G41" s="83" t="s">
        <v>358</v>
      </c>
      <c r="H41" s="83" t="s">
        <v>380</v>
      </c>
      <c r="I41" s="83" t="s">
        <v>209</v>
      </c>
      <c r="J41" s="83" t="s">
        <v>402</v>
      </c>
      <c r="K41" s="84">
        <v>8.0299999999999994</v>
      </c>
      <c r="L41" s="83" t="s">
        <v>102</v>
      </c>
      <c r="M41" s="85">
        <v>3.5000000000000001E-3</v>
      </c>
      <c r="N41" s="85">
        <v>1.15E-2</v>
      </c>
      <c r="O41" s="84">
        <v>2600000</v>
      </c>
      <c r="P41" s="84">
        <v>94.91</v>
      </c>
      <c r="Q41" s="84">
        <v>0</v>
      </c>
      <c r="R41" s="84">
        <v>2467.66</v>
      </c>
      <c r="S41" s="85">
        <v>2.5000000000000001E-3</v>
      </c>
      <c r="T41" s="85">
        <v>6.6E-3</v>
      </c>
      <c r="U41" s="85">
        <v>1.4E-3</v>
      </c>
    </row>
    <row r="42" spans="2:21" s="82" customFormat="1">
      <c r="B42" s="83" t="s">
        <v>403</v>
      </c>
      <c r="C42" s="83" t="s">
        <v>404</v>
      </c>
      <c r="D42" s="83" t="s">
        <v>100</v>
      </c>
      <c r="E42" s="83" t="s">
        <v>123</v>
      </c>
      <c r="F42" s="83" t="s">
        <v>401</v>
      </c>
      <c r="G42" s="83" t="s">
        <v>358</v>
      </c>
      <c r="H42" s="83" t="s">
        <v>380</v>
      </c>
      <c r="I42" s="83" t="s">
        <v>209</v>
      </c>
      <c r="J42" s="83" t="s">
        <v>405</v>
      </c>
      <c r="K42" s="84">
        <v>2.11</v>
      </c>
      <c r="L42" s="83" t="s">
        <v>102</v>
      </c>
      <c r="M42" s="85">
        <v>2.8500000000000001E-2</v>
      </c>
      <c r="N42" s="85">
        <v>-1.2800000000000001E-2</v>
      </c>
      <c r="O42" s="84">
        <v>4781385.84</v>
      </c>
      <c r="P42" s="84">
        <v>116.81</v>
      </c>
      <c r="Q42" s="84">
        <v>0</v>
      </c>
      <c r="R42" s="84">
        <v>5585.1367997039997</v>
      </c>
      <c r="S42" s="85">
        <v>7.3000000000000001E-3</v>
      </c>
      <c r="T42" s="85">
        <v>1.49E-2</v>
      </c>
      <c r="U42" s="85">
        <v>3.0999999999999999E-3</v>
      </c>
    </row>
    <row r="43" spans="2:21" s="82" customFormat="1">
      <c r="B43" s="83" t="s">
        <v>406</v>
      </c>
      <c r="C43" s="83" t="s">
        <v>407</v>
      </c>
      <c r="D43" s="83" t="s">
        <v>100</v>
      </c>
      <c r="E43" s="83" t="s">
        <v>123</v>
      </c>
      <c r="F43" s="83" t="s">
        <v>401</v>
      </c>
      <c r="G43" s="83" t="s">
        <v>358</v>
      </c>
      <c r="H43" s="83" t="s">
        <v>380</v>
      </c>
      <c r="I43" s="83" t="s">
        <v>209</v>
      </c>
      <c r="J43" s="83" t="s">
        <v>408</v>
      </c>
      <c r="K43" s="84">
        <v>4.3899999999999997</v>
      </c>
      <c r="L43" s="83" t="s">
        <v>102</v>
      </c>
      <c r="M43" s="85">
        <v>2.5999999999999999E-2</v>
      </c>
      <c r="N43" s="85">
        <v>-4.4000000000000003E-3</v>
      </c>
      <c r="O43" s="84">
        <v>1942032.64</v>
      </c>
      <c r="P43" s="84">
        <v>119.26</v>
      </c>
      <c r="Q43" s="84">
        <v>0</v>
      </c>
      <c r="R43" s="84">
        <v>2316.0681264640002</v>
      </c>
      <c r="S43" s="85">
        <v>5.1000000000000004E-3</v>
      </c>
      <c r="T43" s="85">
        <v>6.1999999999999998E-3</v>
      </c>
      <c r="U43" s="85">
        <v>1.2999999999999999E-3</v>
      </c>
    </row>
    <row r="44" spans="2:21" s="82" customFormat="1">
      <c r="B44" s="83" t="s">
        <v>409</v>
      </c>
      <c r="C44" s="83" t="s">
        <v>410</v>
      </c>
      <c r="D44" s="83" t="s">
        <v>100</v>
      </c>
      <c r="E44" s="83" t="s">
        <v>123</v>
      </c>
      <c r="F44" s="83" t="s">
        <v>401</v>
      </c>
      <c r="G44" s="83" t="s">
        <v>358</v>
      </c>
      <c r="H44" s="83" t="s">
        <v>380</v>
      </c>
      <c r="I44" s="83" t="s">
        <v>209</v>
      </c>
      <c r="J44" s="83" t="s">
        <v>411</v>
      </c>
      <c r="K44" s="84">
        <v>3.78</v>
      </c>
      <c r="L44" s="83" t="s">
        <v>102</v>
      </c>
      <c r="M44" s="85">
        <v>2.4E-2</v>
      </c>
      <c r="N44" s="85">
        <v>-6.0000000000000001E-3</v>
      </c>
      <c r="O44" s="84">
        <v>2037015.46</v>
      </c>
      <c r="P44" s="84">
        <v>116.45</v>
      </c>
      <c r="Q44" s="84">
        <v>0</v>
      </c>
      <c r="R44" s="84">
        <v>2372.10450317</v>
      </c>
      <c r="S44" s="85">
        <v>3.0999999999999999E-3</v>
      </c>
      <c r="T44" s="85">
        <v>6.3E-3</v>
      </c>
      <c r="U44" s="85">
        <v>1.2999999999999999E-3</v>
      </c>
    </row>
    <row r="45" spans="2:21" s="82" customFormat="1">
      <c r="B45" s="83" t="s">
        <v>412</v>
      </c>
      <c r="C45" s="83" t="s">
        <v>413</v>
      </c>
      <c r="D45" s="83" t="s">
        <v>100</v>
      </c>
      <c r="E45" s="83" t="s">
        <v>123</v>
      </c>
      <c r="F45" s="83" t="s">
        <v>414</v>
      </c>
      <c r="G45" s="83" t="s">
        <v>358</v>
      </c>
      <c r="H45" s="83" t="s">
        <v>380</v>
      </c>
      <c r="I45" s="83" t="s">
        <v>209</v>
      </c>
      <c r="J45" s="83" t="s">
        <v>415</v>
      </c>
      <c r="K45" s="84">
        <v>3.72</v>
      </c>
      <c r="L45" s="83" t="s">
        <v>102</v>
      </c>
      <c r="M45" s="85">
        <v>2.1499999999999998E-2</v>
      </c>
      <c r="N45" s="85">
        <v>-5.3E-3</v>
      </c>
      <c r="O45" s="84">
        <v>3582368.99</v>
      </c>
      <c r="P45" s="84">
        <v>117.52</v>
      </c>
      <c r="Q45" s="84">
        <v>0</v>
      </c>
      <c r="R45" s="84">
        <v>4210.0000370480002</v>
      </c>
      <c r="S45" s="85">
        <v>2.8E-3</v>
      </c>
      <c r="T45" s="85">
        <v>1.12E-2</v>
      </c>
      <c r="U45" s="85">
        <v>2.3999999999999998E-3</v>
      </c>
    </row>
    <row r="46" spans="2:21" s="82" customFormat="1">
      <c r="B46" s="83" t="s">
        <v>416</v>
      </c>
      <c r="C46" s="83" t="s">
        <v>417</v>
      </c>
      <c r="D46" s="83" t="s">
        <v>100</v>
      </c>
      <c r="E46" s="83" t="s">
        <v>123</v>
      </c>
      <c r="F46" s="83" t="s">
        <v>414</v>
      </c>
      <c r="G46" s="83" t="s">
        <v>358</v>
      </c>
      <c r="H46" s="83" t="s">
        <v>380</v>
      </c>
      <c r="I46" s="83" t="s">
        <v>209</v>
      </c>
      <c r="J46" s="83" t="s">
        <v>418</v>
      </c>
      <c r="K46" s="84">
        <v>6.42</v>
      </c>
      <c r="L46" s="83" t="s">
        <v>102</v>
      </c>
      <c r="M46" s="85">
        <v>1.43E-2</v>
      </c>
      <c r="N46" s="85">
        <v>6.4999999999999997E-3</v>
      </c>
      <c r="O46" s="84">
        <v>2391168.52</v>
      </c>
      <c r="P46" s="84">
        <v>109.25</v>
      </c>
      <c r="Q46" s="84">
        <v>0</v>
      </c>
      <c r="R46" s="84">
        <v>2612.3516080999998</v>
      </c>
      <c r="S46" s="85">
        <v>5.7999999999999996E-3</v>
      </c>
      <c r="T46" s="85">
        <v>7.0000000000000001E-3</v>
      </c>
      <c r="U46" s="85">
        <v>1.5E-3</v>
      </c>
    </row>
    <row r="47" spans="2:21" s="82" customFormat="1">
      <c r="B47" s="83" t="s">
        <v>419</v>
      </c>
      <c r="C47" s="83" t="s">
        <v>420</v>
      </c>
      <c r="D47" s="83" t="s">
        <v>100</v>
      </c>
      <c r="E47" s="83" t="s">
        <v>123</v>
      </c>
      <c r="F47" s="83" t="s">
        <v>414</v>
      </c>
      <c r="G47" s="83" t="s">
        <v>358</v>
      </c>
      <c r="H47" s="83" t="s">
        <v>380</v>
      </c>
      <c r="I47" s="83" t="s">
        <v>209</v>
      </c>
      <c r="J47" s="83" t="s">
        <v>421</v>
      </c>
      <c r="K47" s="84">
        <v>4.46</v>
      </c>
      <c r="L47" s="83" t="s">
        <v>102</v>
      </c>
      <c r="M47" s="85">
        <v>2.35E-2</v>
      </c>
      <c r="N47" s="85">
        <v>-2.9999999999999997E-4</v>
      </c>
      <c r="O47" s="84">
        <v>1609690.36</v>
      </c>
      <c r="P47" s="84">
        <v>117.8</v>
      </c>
      <c r="Q47" s="84">
        <v>39.017090000000003</v>
      </c>
      <c r="R47" s="84">
        <v>1935.2323340800001</v>
      </c>
      <c r="S47" s="85">
        <v>2.0999999999999999E-3</v>
      </c>
      <c r="T47" s="85">
        <v>5.1999999999999998E-3</v>
      </c>
      <c r="U47" s="85">
        <v>1.1000000000000001E-3</v>
      </c>
    </row>
    <row r="48" spans="2:21" s="82" customFormat="1">
      <c r="B48" s="83" t="s">
        <v>422</v>
      </c>
      <c r="C48" s="83" t="s">
        <v>423</v>
      </c>
      <c r="D48" s="83" t="s">
        <v>100</v>
      </c>
      <c r="E48" s="83" t="s">
        <v>123</v>
      </c>
      <c r="F48" s="83" t="s">
        <v>414</v>
      </c>
      <c r="G48" s="83" t="s">
        <v>358</v>
      </c>
      <c r="H48" s="83" t="s">
        <v>380</v>
      </c>
      <c r="I48" s="83" t="s">
        <v>209</v>
      </c>
      <c r="J48" s="83" t="s">
        <v>424</v>
      </c>
      <c r="K48" s="84">
        <v>3.08</v>
      </c>
      <c r="L48" s="83" t="s">
        <v>102</v>
      </c>
      <c r="M48" s="85">
        <v>1.7600000000000001E-2</v>
      </c>
      <c r="N48" s="85">
        <v>-6.7999999999999996E-3</v>
      </c>
      <c r="O48" s="84">
        <v>1208333.33</v>
      </c>
      <c r="P48" s="84">
        <v>113.9</v>
      </c>
      <c r="Q48" s="84">
        <v>0</v>
      </c>
      <c r="R48" s="84">
        <v>1376.29166287</v>
      </c>
      <c r="S48" s="85">
        <v>8.9999999999999998E-4</v>
      </c>
      <c r="T48" s="85">
        <v>3.7000000000000002E-3</v>
      </c>
      <c r="U48" s="85">
        <v>8.0000000000000004E-4</v>
      </c>
    </row>
    <row r="49" spans="2:21" s="82" customFormat="1">
      <c r="B49" s="83" t="s">
        <v>425</v>
      </c>
      <c r="C49" s="83" t="s">
        <v>426</v>
      </c>
      <c r="D49" s="83" t="s">
        <v>100</v>
      </c>
      <c r="E49" s="83" t="s">
        <v>123</v>
      </c>
      <c r="F49" s="83" t="s">
        <v>427</v>
      </c>
      <c r="G49" s="83" t="s">
        <v>358</v>
      </c>
      <c r="H49" s="83" t="s">
        <v>380</v>
      </c>
      <c r="I49" s="83" t="s">
        <v>209</v>
      </c>
      <c r="J49" s="83" t="s">
        <v>428</v>
      </c>
      <c r="K49" s="84">
        <v>4.28</v>
      </c>
      <c r="L49" s="83" t="s">
        <v>102</v>
      </c>
      <c r="M49" s="85">
        <v>1.4200000000000001E-2</v>
      </c>
      <c r="N49" s="85">
        <v>-3.7000000000000002E-3</v>
      </c>
      <c r="O49" s="84">
        <v>1598969.07</v>
      </c>
      <c r="P49" s="84">
        <v>112.05</v>
      </c>
      <c r="Q49" s="84">
        <v>0</v>
      </c>
      <c r="R49" s="84">
        <v>1791.644842935</v>
      </c>
      <c r="S49" s="85">
        <v>1.6000000000000001E-3</v>
      </c>
      <c r="T49" s="85">
        <v>4.7999999999999996E-3</v>
      </c>
      <c r="U49" s="85">
        <v>1E-3</v>
      </c>
    </row>
    <row r="50" spans="2:21" s="82" customFormat="1">
      <c r="B50" s="83" t="s">
        <v>429</v>
      </c>
      <c r="C50" s="83" t="s">
        <v>430</v>
      </c>
      <c r="D50" s="83" t="s">
        <v>100</v>
      </c>
      <c r="E50" s="83" t="s">
        <v>123</v>
      </c>
      <c r="F50" s="83" t="s">
        <v>431</v>
      </c>
      <c r="G50" s="83" t="s">
        <v>358</v>
      </c>
      <c r="H50" s="83" t="s">
        <v>380</v>
      </c>
      <c r="I50" s="83" t="s">
        <v>209</v>
      </c>
      <c r="J50" s="83" t="s">
        <v>432</v>
      </c>
      <c r="K50" s="84">
        <v>5.54</v>
      </c>
      <c r="L50" s="83" t="s">
        <v>102</v>
      </c>
      <c r="M50" s="85">
        <v>3.5000000000000003E-2</v>
      </c>
      <c r="N50" s="85">
        <v>3.0999999999999999E-3</v>
      </c>
      <c r="O50" s="84">
        <v>521577.58</v>
      </c>
      <c r="P50" s="84">
        <v>125.12</v>
      </c>
      <c r="Q50" s="84">
        <v>0</v>
      </c>
      <c r="R50" s="84">
        <v>652.59786809599996</v>
      </c>
      <c r="S50" s="85">
        <v>5.9999999999999995E-4</v>
      </c>
      <c r="T50" s="85">
        <v>1.6999999999999999E-3</v>
      </c>
      <c r="U50" s="85">
        <v>4.0000000000000002E-4</v>
      </c>
    </row>
    <row r="51" spans="2:21" s="82" customFormat="1">
      <c r="B51" s="83" t="s">
        <v>433</v>
      </c>
      <c r="C51" s="83" t="s">
        <v>434</v>
      </c>
      <c r="D51" s="83" t="s">
        <v>100</v>
      </c>
      <c r="E51" s="83" t="s">
        <v>123</v>
      </c>
      <c r="F51" s="83" t="s">
        <v>431</v>
      </c>
      <c r="G51" s="83" t="s">
        <v>358</v>
      </c>
      <c r="H51" s="83" t="s">
        <v>380</v>
      </c>
      <c r="I51" s="83" t="s">
        <v>209</v>
      </c>
      <c r="J51" s="83" t="s">
        <v>435</v>
      </c>
      <c r="K51" s="84">
        <v>1.47</v>
      </c>
      <c r="L51" s="83" t="s">
        <v>102</v>
      </c>
      <c r="M51" s="85">
        <v>0.04</v>
      </c>
      <c r="N51" s="85">
        <v>-1.67E-2</v>
      </c>
      <c r="O51" s="84">
        <v>1546787.97</v>
      </c>
      <c r="P51" s="84">
        <v>112.33</v>
      </c>
      <c r="Q51" s="84">
        <v>0</v>
      </c>
      <c r="R51" s="84">
        <v>1737.5069267010001</v>
      </c>
      <c r="S51" s="85">
        <v>6.3E-3</v>
      </c>
      <c r="T51" s="85">
        <v>4.5999999999999999E-3</v>
      </c>
      <c r="U51" s="85">
        <v>1E-3</v>
      </c>
    </row>
    <row r="52" spans="2:21" s="82" customFormat="1">
      <c r="B52" s="83" t="s">
        <v>436</v>
      </c>
      <c r="C52" s="83" t="s">
        <v>437</v>
      </c>
      <c r="D52" s="83" t="s">
        <v>100</v>
      </c>
      <c r="E52" s="83" t="s">
        <v>123</v>
      </c>
      <c r="F52" s="83" t="s">
        <v>438</v>
      </c>
      <c r="G52" s="83" t="s">
        <v>439</v>
      </c>
      <c r="H52" s="83" t="s">
        <v>440</v>
      </c>
      <c r="I52" s="83" t="s">
        <v>209</v>
      </c>
      <c r="J52" s="83" t="s">
        <v>285</v>
      </c>
      <c r="K52" s="84">
        <v>6.74</v>
      </c>
      <c r="L52" s="83" t="s">
        <v>102</v>
      </c>
      <c r="M52" s="85">
        <v>5.1499999999999997E-2</v>
      </c>
      <c r="N52" s="85">
        <v>9.4999999999999998E-3</v>
      </c>
      <c r="O52" s="84">
        <v>3405839</v>
      </c>
      <c r="P52" s="84">
        <v>165.3</v>
      </c>
      <c r="Q52" s="84">
        <v>0</v>
      </c>
      <c r="R52" s="84">
        <v>5629.8518670000003</v>
      </c>
      <c r="S52" s="85">
        <v>1E-3</v>
      </c>
      <c r="T52" s="85">
        <v>1.4999999999999999E-2</v>
      </c>
      <c r="U52" s="85">
        <v>3.2000000000000002E-3</v>
      </c>
    </row>
    <row r="53" spans="2:21" s="82" customFormat="1">
      <c r="B53" s="83" t="s">
        <v>441</v>
      </c>
      <c r="C53" s="83" t="s">
        <v>442</v>
      </c>
      <c r="D53" s="83" t="s">
        <v>100</v>
      </c>
      <c r="E53" s="83" t="s">
        <v>123</v>
      </c>
      <c r="F53" s="83" t="s">
        <v>443</v>
      </c>
      <c r="G53" s="83" t="s">
        <v>358</v>
      </c>
      <c r="H53" s="83" t="s">
        <v>440</v>
      </c>
      <c r="I53" s="83" t="s">
        <v>209</v>
      </c>
      <c r="J53" s="83" t="s">
        <v>371</v>
      </c>
      <c r="K53" s="84">
        <v>0.9</v>
      </c>
      <c r="L53" s="83" t="s">
        <v>102</v>
      </c>
      <c r="M53" s="85">
        <v>4.4499999999999998E-2</v>
      </c>
      <c r="N53" s="85">
        <v>-3.0300000000000001E-2</v>
      </c>
      <c r="O53" s="84">
        <v>899547.33</v>
      </c>
      <c r="P53" s="84">
        <v>114.9</v>
      </c>
      <c r="Q53" s="84">
        <v>0</v>
      </c>
      <c r="R53" s="84">
        <v>1033.57988217</v>
      </c>
      <c r="S53" s="85">
        <v>4.3E-3</v>
      </c>
      <c r="T53" s="85">
        <v>2.8E-3</v>
      </c>
      <c r="U53" s="85">
        <v>5.9999999999999995E-4</v>
      </c>
    </row>
    <row r="54" spans="2:21" s="82" customFormat="1">
      <c r="B54" s="83" t="s">
        <v>444</v>
      </c>
      <c r="C54" s="83" t="s">
        <v>445</v>
      </c>
      <c r="D54" s="83" t="s">
        <v>100</v>
      </c>
      <c r="E54" s="83" t="s">
        <v>123</v>
      </c>
      <c r="F54" s="83" t="s">
        <v>446</v>
      </c>
      <c r="G54" s="83" t="s">
        <v>447</v>
      </c>
      <c r="H54" s="83" t="s">
        <v>440</v>
      </c>
      <c r="I54" s="83" t="s">
        <v>209</v>
      </c>
      <c r="J54" s="83" t="s">
        <v>448</v>
      </c>
      <c r="K54" s="84">
        <v>4.8899999999999997</v>
      </c>
      <c r="L54" s="83" t="s">
        <v>102</v>
      </c>
      <c r="M54" s="85">
        <v>5.0000000000000001E-3</v>
      </c>
      <c r="N54" s="85">
        <v>5.1000000000000004E-3</v>
      </c>
      <c r="O54" s="84">
        <v>1456000</v>
      </c>
      <c r="P54" s="84">
        <v>101.01</v>
      </c>
      <c r="Q54" s="84">
        <v>2.49973</v>
      </c>
      <c r="R54" s="84">
        <v>1473.20533</v>
      </c>
      <c r="S54" s="85">
        <v>2.3999999999999998E-3</v>
      </c>
      <c r="T54" s="85">
        <v>3.8999999999999998E-3</v>
      </c>
      <c r="U54" s="85">
        <v>8.0000000000000004E-4</v>
      </c>
    </row>
    <row r="55" spans="2:21" s="82" customFormat="1">
      <c r="B55" s="83" t="s">
        <v>449</v>
      </c>
      <c r="C55" s="83" t="s">
        <v>450</v>
      </c>
      <c r="D55" s="83" t="s">
        <v>100</v>
      </c>
      <c r="E55" s="83" t="s">
        <v>123</v>
      </c>
      <c r="F55" s="83" t="s">
        <v>451</v>
      </c>
      <c r="G55" s="83" t="s">
        <v>132</v>
      </c>
      <c r="H55" s="83" t="s">
        <v>440</v>
      </c>
      <c r="I55" s="83" t="s">
        <v>209</v>
      </c>
      <c r="J55" s="83" t="s">
        <v>452</v>
      </c>
      <c r="K55" s="84">
        <v>10.79</v>
      </c>
      <c r="L55" s="83" t="s">
        <v>102</v>
      </c>
      <c r="M55" s="85">
        <v>5.7999999999999996E-3</v>
      </c>
      <c r="N55" s="85">
        <v>1.2500000000000001E-2</v>
      </c>
      <c r="O55" s="84">
        <v>2671000</v>
      </c>
      <c r="P55" s="84">
        <v>94.27</v>
      </c>
      <c r="Q55" s="84">
        <v>0</v>
      </c>
      <c r="R55" s="84">
        <v>2517.9517000000001</v>
      </c>
      <c r="S55" s="85">
        <v>1.34E-2</v>
      </c>
      <c r="T55" s="85">
        <v>6.7000000000000002E-3</v>
      </c>
      <c r="U55" s="85">
        <v>1.4E-3</v>
      </c>
    </row>
    <row r="56" spans="2:21" s="82" customFormat="1">
      <c r="B56" s="83" t="s">
        <v>453</v>
      </c>
      <c r="C56" s="83" t="s">
        <v>454</v>
      </c>
      <c r="D56" s="83" t="s">
        <v>100</v>
      </c>
      <c r="E56" s="83" t="s">
        <v>123</v>
      </c>
      <c r="F56" s="83" t="s">
        <v>390</v>
      </c>
      <c r="G56" s="83" t="s">
        <v>358</v>
      </c>
      <c r="H56" s="83" t="s">
        <v>440</v>
      </c>
      <c r="I56" s="83" t="s">
        <v>209</v>
      </c>
      <c r="J56" s="83" t="s">
        <v>455</v>
      </c>
      <c r="K56" s="84">
        <v>0.36</v>
      </c>
      <c r="L56" s="83" t="s">
        <v>102</v>
      </c>
      <c r="M56" s="85">
        <v>2.8500000000000001E-2</v>
      </c>
      <c r="N56" s="85">
        <v>-4.2599999999999999E-2</v>
      </c>
      <c r="O56" s="84">
        <v>650378.39</v>
      </c>
      <c r="P56" s="84">
        <v>107.9</v>
      </c>
      <c r="Q56" s="84">
        <v>0</v>
      </c>
      <c r="R56" s="84">
        <v>701.75828280999997</v>
      </c>
      <c r="S56" s="85">
        <v>3.3E-3</v>
      </c>
      <c r="T56" s="85">
        <v>1.9E-3</v>
      </c>
      <c r="U56" s="85">
        <v>4.0000000000000002E-4</v>
      </c>
    </row>
    <row r="57" spans="2:21" s="82" customFormat="1">
      <c r="B57" s="83" t="s">
        <v>458</v>
      </c>
      <c r="C57" s="83" t="s">
        <v>459</v>
      </c>
      <c r="D57" s="83" t="s">
        <v>100</v>
      </c>
      <c r="E57" s="83" t="s">
        <v>123</v>
      </c>
      <c r="F57" s="83" t="s">
        <v>460</v>
      </c>
      <c r="G57" s="83" t="s">
        <v>358</v>
      </c>
      <c r="H57" s="83" t="s">
        <v>461</v>
      </c>
      <c r="I57" s="83" t="s">
        <v>150</v>
      </c>
      <c r="J57" s="83" t="s">
        <v>391</v>
      </c>
      <c r="K57" s="84">
        <v>7.04</v>
      </c>
      <c r="L57" s="83" t="s">
        <v>102</v>
      </c>
      <c r="M57" s="85">
        <v>1.5800000000000002E-2</v>
      </c>
      <c r="N57" s="85">
        <v>1.0200000000000001E-2</v>
      </c>
      <c r="O57" s="84">
        <v>837343.11</v>
      </c>
      <c r="P57" s="84">
        <v>107.86</v>
      </c>
      <c r="Q57" s="84">
        <v>0</v>
      </c>
      <c r="R57" s="84">
        <v>903.15827844600005</v>
      </c>
      <c r="S57" s="85">
        <v>1.4E-3</v>
      </c>
      <c r="T57" s="85">
        <v>2.3999999999999998E-3</v>
      </c>
      <c r="U57" s="85">
        <v>5.0000000000000001E-4</v>
      </c>
    </row>
    <row r="58" spans="2:21" s="82" customFormat="1">
      <c r="B58" s="83" t="s">
        <v>462</v>
      </c>
      <c r="C58" s="83" t="s">
        <v>463</v>
      </c>
      <c r="D58" s="83" t="s">
        <v>100</v>
      </c>
      <c r="E58" s="83" t="s">
        <v>123</v>
      </c>
      <c r="F58" s="83" t="s">
        <v>427</v>
      </c>
      <c r="G58" s="83" t="s">
        <v>358</v>
      </c>
      <c r="H58" s="83" t="s">
        <v>461</v>
      </c>
      <c r="I58" s="83" t="s">
        <v>150</v>
      </c>
      <c r="J58" s="83" t="s">
        <v>464</v>
      </c>
      <c r="K58" s="84">
        <v>3.59</v>
      </c>
      <c r="L58" s="83" t="s">
        <v>102</v>
      </c>
      <c r="M58" s="85">
        <v>1.6E-2</v>
      </c>
      <c r="N58" s="85">
        <v>-4.8999999999999998E-3</v>
      </c>
      <c r="O58" s="84">
        <v>1088640.32</v>
      </c>
      <c r="P58" s="84">
        <v>113.79</v>
      </c>
      <c r="Q58" s="84">
        <v>0</v>
      </c>
      <c r="R58" s="84">
        <v>1238.7638201279999</v>
      </c>
      <c r="S58" s="85">
        <v>2.8E-3</v>
      </c>
      <c r="T58" s="85">
        <v>3.3E-3</v>
      </c>
      <c r="U58" s="85">
        <v>6.9999999999999999E-4</v>
      </c>
    </row>
    <row r="59" spans="2:21" s="82" customFormat="1">
      <c r="B59" s="83" t="s">
        <v>465</v>
      </c>
      <c r="C59" s="83" t="s">
        <v>466</v>
      </c>
      <c r="D59" s="83" t="s">
        <v>100</v>
      </c>
      <c r="E59" s="83" t="s">
        <v>123</v>
      </c>
      <c r="F59" s="83" t="s">
        <v>467</v>
      </c>
      <c r="G59" s="83" t="s">
        <v>358</v>
      </c>
      <c r="H59" s="83" t="s">
        <v>468</v>
      </c>
      <c r="I59" s="83" t="s">
        <v>209</v>
      </c>
      <c r="J59" s="83" t="s">
        <v>469</v>
      </c>
      <c r="K59" s="84">
        <v>5.83</v>
      </c>
      <c r="L59" s="83" t="s">
        <v>102</v>
      </c>
      <c r="M59" s="85">
        <v>1.5299999999999999E-2</v>
      </c>
      <c r="N59" s="85">
        <v>2.8E-3</v>
      </c>
      <c r="O59" s="84">
        <v>1461180</v>
      </c>
      <c r="P59" s="84">
        <v>111.85</v>
      </c>
      <c r="Q59" s="84">
        <v>0</v>
      </c>
      <c r="R59" s="84">
        <v>1634.3298299999999</v>
      </c>
      <c r="S59" s="85">
        <v>4.3E-3</v>
      </c>
      <c r="T59" s="85">
        <v>4.4000000000000003E-3</v>
      </c>
      <c r="U59" s="85">
        <v>8.9999999999999998E-4</v>
      </c>
    </row>
    <row r="60" spans="2:21" s="82" customFormat="1">
      <c r="B60" s="83" t="s">
        <v>470</v>
      </c>
      <c r="C60" s="83" t="s">
        <v>471</v>
      </c>
      <c r="D60" s="83" t="s">
        <v>100</v>
      </c>
      <c r="E60" s="83" t="s">
        <v>123</v>
      </c>
      <c r="F60" s="83" t="s">
        <v>472</v>
      </c>
      <c r="G60" s="83" t="s">
        <v>473</v>
      </c>
      <c r="H60" s="83" t="s">
        <v>468</v>
      </c>
      <c r="I60" s="83" t="s">
        <v>209</v>
      </c>
      <c r="J60" s="83" t="s">
        <v>474</v>
      </c>
      <c r="K60" s="84">
        <v>5.68</v>
      </c>
      <c r="L60" s="83" t="s">
        <v>102</v>
      </c>
      <c r="M60" s="85">
        <v>7.4999999999999997E-3</v>
      </c>
      <c r="N60" s="85">
        <v>8.3999999999999995E-3</v>
      </c>
      <c r="O60" s="84">
        <v>500000</v>
      </c>
      <c r="P60" s="84">
        <v>101.85</v>
      </c>
      <c r="Q60" s="84">
        <v>0</v>
      </c>
      <c r="R60" s="84">
        <v>509.25</v>
      </c>
      <c r="S60" s="85">
        <v>1.1000000000000001E-3</v>
      </c>
      <c r="T60" s="85">
        <v>1.4E-3</v>
      </c>
      <c r="U60" s="85">
        <v>2.9999999999999997E-4</v>
      </c>
    </row>
    <row r="61" spans="2:21" s="82" customFormat="1">
      <c r="B61" s="83" t="s">
        <v>475</v>
      </c>
      <c r="C61" s="83" t="s">
        <v>476</v>
      </c>
      <c r="D61" s="83" t="s">
        <v>100</v>
      </c>
      <c r="E61" s="83" t="s">
        <v>123</v>
      </c>
      <c r="F61" s="83" t="s">
        <v>472</v>
      </c>
      <c r="G61" s="83" t="s">
        <v>477</v>
      </c>
      <c r="H61" s="83" t="s">
        <v>468</v>
      </c>
      <c r="I61" s="83" t="s">
        <v>209</v>
      </c>
      <c r="J61" s="83" t="s">
        <v>478</v>
      </c>
      <c r="K61" s="84">
        <v>6.77</v>
      </c>
      <c r="L61" s="83" t="s">
        <v>102</v>
      </c>
      <c r="M61" s="85">
        <v>7.4999999999999997E-3</v>
      </c>
      <c r="N61" s="85">
        <v>1.1900000000000001E-2</v>
      </c>
      <c r="O61" s="84">
        <v>2700000</v>
      </c>
      <c r="P61" s="84">
        <v>97.8</v>
      </c>
      <c r="Q61" s="84">
        <v>0</v>
      </c>
      <c r="R61" s="84">
        <v>2640.6</v>
      </c>
      <c r="S61" s="85">
        <v>5.3E-3</v>
      </c>
      <c r="T61" s="85">
        <v>7.0000000000000001E-3</v>
      </c>
      <c r="U61" s="85">
        <v>1.5E-3</v>
      </c>
    </row>
    <row r="62" spans="2:21" s="82" customFormat="1">
      <c r="B62" s="83" t="s">
        <v>479</v>
      </c>
      <c r="C62" s="83" t="s">
        <v>480</v>
      </c>
      <c r="D62" s="83" t="s">
        <v>100</v>
      </c>
      <c r="E62" s="83" t="s">
        <v>123</v>
      </c>
      <c r="F62" s="83" t="s">
        <v>481</v>
      </c>
      <c r="G62" s="83" t="s">
        <v>477</v>
      </c>
      <c r="H62" s="83" t="s">
        <v>468</v>
      </c>
      <c r="I62" s="83" t="s">
        <v>209</v>
      </c>
      <c r="J62" s="83" t="s">
        <v>482</v>
      </c>
      <c r="K62" s="84">
        <v>6.29</v>
      </c>
      <c r="L62" s="83" t="s">
        <v>102</v>
      </c>
      <c r="M62" s="85">
        <v>7.4999999999999997E-3</v>
      </c>
      <c r="N62" s="85">
        <v>1.0500000000000001E-2</v>
      </c>
      <c r="O62" s="84">
        <v>1690000</v>
      </c>
      <c r="P62" s="84">
        <v>99.47</v>
      </c>
      <c r="Q62" s="84">
        <v>0</v>
      </c>
      <c r="R62" s="84">
        <v>1681.0429999999999</v>
      </c>
      <c r="S62" s="85">
        <v>3.8E-3</v>
      </c>
      <c r="T62" s="85">
        <v>4.4999999999999997E-3</v>
      </c>
      <c r="U62" s="85">
        <v>8.9999999999999998E-4</v>
      </c>
    </row>
    <row r="63" spans="2:21" s="82" customFormat="1">
      <c r="B63" s="83" t="s">
        <v>483</v>
      </c>
      <c r="C63" s="83" t="s">
        <v>484</v>
      </c>
      <c r="D63" s="83" t="s">
        <v>100</v>
      </c>
      <c r="E63" s="83" t="s">
        <v>123</v>
      </c>
      <c r="F63" s="83" t="s">
        <v>485</v>
      </c>
      <c r="G63" s="83" t="s">
        <v>447</v>
      </c>
      <c r="H63" s="83" t="s">
        <v>486</v>
      </c>
      <c r="I63" s="83" t="s">
        <v>150</v>
      </c>
      <c r="J63" s="83" t="s">
        <v>478</v>
      </c>
      <c r="K63" s="84">
        <v>7.45</v>
      </c>
      <c r="L63" s="83" t="s">
        <v>102</v>
      </c>
      <c r="M63" s="85">
        <v>1.54E-2</v>
      </c>
      <c r="N63" s="85">
        <v>1.5599999999999999E-2</v>
      </c>
      <c r="O63" s="84">
        <v>2678000</v>
      </c>
      <c r="P63" s="84">
        <v>100.7</v>
      </c>
      <c r="Q63" s="84">
        <v>0</v>
      </c>
      <c r="R63" s="84">
        <v>2696.7460000000001</v>
      </c>
      <c r="S63" s="85">
        <v>7.7000000000000002E-3</v>
      </c>
      <c r="T63" s="85">
        <v>7.1999999999999998E-3</v>
      </c>
      <c r="U63" s="85">
        <v>1.5E-3</v>
      </c>
    </row>
    <row r="64" spans="2:21" s="82" customFormat="1">
      <c r="B64" s="83" t="s">
        <v>487</v>
      </c>
      <c r="C64" s="83" t="s">
        <v>488</v>
      </c>
      <c r="D64" s="83" t="s">
        <v>100</v>
      </c>
      <c r="E64" s="83" t="s">
        <v>123</v>
      </c>
      <c r="F64" s="83" t="s">
        <v>485</v>
      </c>
      <c r="G64" s="83" t="s">
        <v>447</v>
      </c>
      <c r="H64" s="83" t="s">
        <v>486</v>
      </c>
      <c r="I64" s="83" t="s">
        <v>150</v>
      </c>
      <c r="J64" s="83" t="s">
        <v>489</v>
      </c>
      <c r="K64" s="84">
        <v>3.82</v>
      </c>
      <c r="L64" s="83" t="s">
        <v>102</v>
      </c>
      <c r="M64" s="85">
        <v>2.5700000000000001E-2</v>
      </c>
      <c r="N64" s="85">
        <v>2.9999999999999997E-4</v>
      </c>
      <c r="O64" s="84">
        <v>3550000</v>
      </c>
      <c r="P64" s="84">
        <v>116.42</v>
      </c>
      <c r="Q64" s="84">
        <v>0</v>
      </c>
      <c r="R64" s="84">
        <v>4132.91</v>
      </c>
      <c r="S64" s="85">
        <v>3.0000000000000001E-3</v>
      </c>
      <c r="T64" s="85">
        <v>1.0999999999999999E-2</v>
      </c>
      <c r="U64" s="85">
        <v>2.3E-3</v>
      </c>
    </row>
    <row r="65" spans="2:22" s="82" customFormat="1">
      <c r="B65" s="83" t="s">
        <v>490</v>
      </c>
      <c r="C65" s="83" t="s">
        <v>491</v>
      </c>
      <c r="D65" s="83" t="s">
        <v>100</v>
      </c>
      <c r="E65" s="83" t="s">
        <v>123</v>
      </c>
      <c r="F65" s="83" t="s">
        <v>492</v>
      </c>
      <c r="G65" s="83" t="s">
        <v>493</v>
      </c>
      <c r="H65" s="83" t="s">
        <v>486</v>
      </c>
      <c r="I65" s="83" t="s">
        <v>150</v>
      </c>
      <c r="J65" s="83" t="s">
        <v>371</v>
      </c>
      <c r="K65" s="84">
        <v>0.89</v>
      </c>
      <c r="L65" s="83" t="s">
        <v>102</v>
      </c>
      <c r="M65" s="85">
        <v>1.35E-2</v>
      </c>
      <c r="N65" s="85">
        <v>-2.3099999999999999E-2</v>
      </c>
      <c r="O65" s="84">
        <v>1407929.48</v>
      </c>
      <c r="P65" s="84">
        <v>106.62</v>
      </c>
      <c r="Q65" s="84">
        <v>0</v>
      </c>
      <c r="R65" s="84">
        <v>1501.134411576</v>
      </c>
      <c r="S65" s="85">
        <v>4.0000000000000001E-3</v>
      </c>
      <c r="T65" s="85">
        <v>4.0000000000000001E-3</v>
      </c>
      <c r="U65" s="85">
        <v>8.0000000000000004E-4</v>
      </c>
    </row>
    <row r="66" spans="2:22" s="82" customFormat="1">
      <c r="B66" s="83" t="s">
        <v>494</v>
      </c>
      <c r="C66" s="83">
        <v>11283470</v>
      </c>
      <c r="D66" s="83" t="s">
        <v>123</v>
      </c>
      <c r="F66" s="83" t="s">
        <v>456</v>
      </c>
      <c r="G66" s="83" t="s">
        <v>447</v>
      </c>
      <c r="H66" s="83" t="s">
        <v>495</v>
      </c>
      <c r="I66" s="83" t="s">
        <v>150</v>
      </c>
      <c r="J66" s="83" t="s">
        <v>457</v>
      </c>
      <c r="K66" s="84">
        <v>1.73</v>
      </c>
      <c r="L66" s="83" t="s">
        <v>102</v>
      </c>
      <c r="M66" s="85">
        <v>3.2899999999999999E-2</v>
      </c>
      <c r="N66" s="85">
        <v>-1.35E-2</v>
      </c>
      <c r="O66" s="84">
        <v>4000000</v>
      </c>
      <c r="P66" s="84">
        <f>R66*1000/O66*100</f>
        <v>110.77704918032786</v>
      </c>
      <c r="Q66" s="84">
        <v>0</v>
      </c>
      <c r="R66" s="84">
        <f>4575.2-144.118032786885</f>
        <v>4431.0819672131147</v>
      </c>
      <c r="S66" s="85">
        <v>6.3E-3</v>
      </c>
      <c r="T66" s="85">
        <f>R66/$R$11</f>
        <v>1.1808128624619208E-2</v>
      </c>
      <c r="U66" s="85">
        <f>R66/'סכום נכסי הקרן'!$C$42</f>
        <v>2.4956928710220894E-3</v>
      </c>
    </row>
    <row r="67" spans="2:22" s="82" customFormat="1">
      <c r="B67" s="83" t="s">
        <v>496</v>
      </c>
      <c r="C67" s="83" t="s">
        <v>497</v>
      </c>
      <c r="D67" s="83" t="s">
        <v>100</v>
      </c>
      <c r="E67" s="83" t="s">
        <v>123</v>
      </c>
      <c r="F67" s="83" t="s">
        <v>498</v>
      </c>
      <c r="G67" s="83" t="s">
        <v>358</v>
      </c>
      <c r="H67" s="83" t="s">
        <v>499</v>
      </c>
      <c r="I67" s="83" t="s">
        <v>209</v>
      </c>
      <c r="J67" s="83" t="s">
        <v>500</v>
      </c>
      <c r="K67" s="84">
        <v>3.75</v>
      </c>
      <c r="L67" s="83" t="s">
        <v>102</v>
      </c>
      <c r="M67" s="85">
        <v>1E-3</v>
      </c>
      <c r="N67" s="85">
        <v>-4.4000000000000003E-3</v>
      </c>
      <c r="O67" s="84">
        <v>4100000</v>
      </c>
      <c r="P67" s="84">
        <v>105.75</v>
      </c>
      <c r="Q67" s="84">
        <v>0</v>
      </c>
      <c r="R67" s="84">
        <v>4335.75</v>
      </c>
      <c r="S67" s="85">
        <v>7.1999999999999998E-3</v>
      </c>
      <c r="T67" s="85">
        <v>1.1599999999999999E-2</v>
      </c>
      <c r="U67" s="85">
        <v>2.3999999999999998E-3</v>
      </c>
    </row>
    <row r="68" spans="2:22" s="82" customFormat="1">
      <c r="B68" s="83" t="s">
        <v>501</v>
      </c>
      <c r="C68" s="83">
        <v>11759750</v>
      </c>
      <c r="D68" s="83" t="s">
        <v>100</v>
      </c>
      <c r="E68" s="83" t="s">
        <v>123</v>
      </c>
      <c r="F68" s="83" t="s">
        <v>498</v>
      </c>
      <c r="G68" s="83" t="s">
        <v>358</v>
      </c>
      <c r="H68" s="83" t="s">
        <v>499</v>
      </c>
      <c r="I68" s="83" t="s">
        <v>209</v>
      </c>
      <c r="J68" s="83" t="s">
        <v>502</v>
      </c>
      <c r="K68" s="84">
        <v>6.45</v>
      </c>
      <c r="L68" s="83" t="s">
        <v>102</v>
      </c>
      <c r="M68" s="85">
        <v>3.0000000000000001E-3</v>
      </c>
      <c r="N68" s="85">
        <v>5.1000000000000004E-3</v>
      </c>
      <c r="O68" s="84">
        <v>4000000</v>
      </c>
      <c r="P68" s="84">
        <f t="shared" ref="P68:P69" si="0">R68*1000/O68*100</f>
        <v>100.74284153005475</v>
      </c>
      <c r="Q68" s="84">
        <v>0</v>
      </c>
      <c r="R68" s="84">
        <f>4029713.66120219/1000</f>
        <v>4029.71366120219</v>
      </c>
      <c r="S68" s="85">
        <v>2.3E-2</v>
      </c>
      <c r="T68" s="85">
        <f t="shared" ref="T68:T69" si="1">R68/$R$11</f>
        <v>1.0738545931658254E-2</v>
      </c>
      <c r="U68" s="85">
        <f>R68/'סכום נכסי הקרן'!$C$42</f>
        <v>2.2696325030628658E-3</v>
      </c>
      <c r="V68" s="84"/>
    </row>
    <row r="69" spans="2:22" s="82" customFormat="1">
      <c r="B69" s="83" t="s">
        <v>501</v>
      </c>
      <c r="C69" s="83">
        <v>1175975</v>
      </c>
      <c r="D69" s="83" t="s">
        <v>100</v>
      </c>
      <c r="E69" s="83" t="s">
        <v>123</v>
      </c>
      <c r="F69" s="83" t="s">
        <v>498</v>
      </c>
      <c r="G69" s="83" t="s">
        <v>358</v>
      </c>
      <c r="H69" s="83" t="s">
        <v>499</v>
      </c>
      <c r="I69" s="83" t="s">
        <v>209</v>
      </c>
      <c r="J69" s="83" t="s">
        <v>502</v>
      </c>
      <c r="K69" s="84">
        <v>0</v>
      </c>
      <c r="L69" s="83" t="s">
        <v>102</v>
      </c>
      <c r="M69" s="85">
        <v>0</v>
      </c>
      <c r="N69" s="85">
        <v>0</v>
      </c>
      <c r="O69" s="84">
        <v>3600000</v>
      </c>
      <c r="P69" s="84">
        <f t="shared" si="0"/>
        <v>101.21</v>
      </c>
      <c r="Q69" s="84">
        <v>0</v>
      </c>
      <c r="R69" s="84">
        <f>3643560/1000</f>
        <v>3643.56</v>
      </c>
      <c r="S69" s="85">
        <v>0</v>
      </c>
      <c r="T69" s="85">
        <f t="shared" si="1"/>
        <v>9.7095078470364748E-3</v>
      </c>
      <c r="U69" s="85">
        <f>R69/'סכום נכסי הקרן'!$C$42</f>
        <v>2.0521413921982413E-3</v>
      </c>
      <c r="V69" s="84"/>
    </row>
    <row r="70" spans="2:22" s="82" customFormat="1">
      <c r="B70" s="83" t="s">
        <v>503</v>
      </c>
      <c r="C70" s="83" t="s">
        <v>504</v>
      </c>
      <c r="D70" s="83" t="s">
        <v>100</v>
      </c>
      <c r="E70" s="83" t="s">
        <v>123</v>
      </c>
      <c r="F70" s="83" t="s">
        <v>505</v>
      </c>
      <c r="G70" s="83" t="s">
        <v>358</v>
      </c>
      <c r="H70" s="83" t="s">
        <v>499</v>
      </c>
      <c r="I70" s="83" t="s">
        <v>209</v>
      </c>
      <c r="J70" s="83" t="s">
        <v>506</v>
      </c>
      <c r="K70" s="84">
        <v>5.26</v>
      </c>
      <c r="L70" s="83" t="s">
        <v>102</v>
      </c>
      <c r="M70" s="85">
        <v>1.0800000000000001E-2</v>
      </c>
      <c r="N70" s="85">
        <v>5.3E-3</v>
      </c>
      <c r="O70" s="84">
        <v>4054000</v>
      </c>
      <c r="P70" s="84">
        <v>106.82</v>
      </c>
      <c r="Q70" s="84">
        <v>0</v>
      </c>
      <c r="R70" s="84">
        <v>4330.4827999999998</v>
      </c>
      <c r="S70" s="85">
        <v>1.55E-2</v>
      </c>
      <c r="T70" s="85">
        <v>1.15E-2</v>
      </c>
      <c r="U70" s="85">
        <v>2.3999999999999998E-3</v>
      </c>
    </row>
    <row r="71" spans="2:22" s="82" customFormat="1">
      <c r="B71" s="83" t="s">
        <v>511</v>
      </c>
      <c r="C71" s="83">
        <v>82302520</v>
      </c>
      <c r="D71" s="83" t="s">
        <v>100</v>
      </c>
      <c r="E71" s="83" t="s">
        <v>123</v>
      </c>
      <c r="F71" s="83" t="s">
        <v>507</v>
      </c>
      <c r="G71" s="83" t="s">
        <v>508</v>
      </c>
      <c r="H71" s="83" t="s">
        <v>509</v>
      </c>
      <c r="I71" s="83" t="s">
        <v>209</v>
      </c>
      <c r="J71" s="83" t="s">
        <v>510</v>
      </c>
      <c r="K71" s="84">
        <v>0.51</v>
      </c>
      <c r="L71" s="83" t="s">
        <v>102</v>
      </c>
      <c r="M71" s="85">
        <v>0.03</v>
      </c>
      <c r="N71" s="85">
        <v>8.9999999999999998E-4</v>
      </c>
      <c r="O71" s="84">
        <v>5600000</v>
      </c>
      <c r="P71" s="84">
        <f>R71*1000/O71*100</f>
        <v>105.81387114754099</v>
      </c>
      <c r="Q71" s="84">
        <v>86.337440000000001</v>
      </c>
      <c r="R71" s="84">
        <f>5943.93744-18.3606557377047</f>
        <v>5925.5767842622954</v>
      </c>
      <c r="S71" s="85">
        <v>3.8100000000000002E-2</v>
      </c>
      <c r="T71" s="85">
        <f>R71/$R$11</f>
        <v>1.5790719594301155E-2</v>
      </c>
      <c r="U71" s="85">
        <f>R71/'סכום נכסי הקרן'!$C$42</f>
        <v>3.3374286114771284E-3</v>
      </c>
    </row>
    <row r="72" spans="2:22" s="82" customFormat="1">
      <c r="B72" s="83" t="s">
        <v>512</v>
      </c>
      <c r="C72" s="83" t="s">
        <v>513</v>
      </c>
      <c r="D72" s="83" t="s">
        <v>100</v>
      </c>
      <c r="E72" s="83" t="s">
        <v>123</v>
      </c>
      <c r="F72" s="83" t="s">
        <v>514</v>
      </c>
      <c r="G72" s="83" t="s">
        <v>477</v>
      </c>
      <c r="H72" s="83" t="s">
        <v>515</v>
      </c>
      <c r="I72" s="83" t="s">
        <v>209</v>
      </c>
      <c r="J72" s="83" t="s">
        <v>516</v>
      </c>
      <c r="K72" s="84">
        <v>2.2000000000000002</v>
      </c>
      <c r="L72" s="83" t="s">
        <v>102</v>
      </c>
      <c r="M72" s="85">
        <v>4.9500000000000002E-2</v>
      </c>
      <c r="N72" s="85">
        <v>-2.0000000000000001E-4</v>
      </c>
      <c r="O72" s="84">
        <v>1108000.0900000001</v>
      </c>
      <c r="P72" s="84">
        <v>140.69999999999999</v>
      </c>
      <c r="Q72" s="84">
        <v>0</v>
      </c>
      <c r="R72" s="84">
        <v>1558.95612663</v>
      </c>
      <c r="S72" s="85">
        <v>1.5E-3</v>
      </c>
      <c r="T72" s="85">
        <v>4.1999999999999997E-3</v>
      </c>
      <c r="U72" s="85">
        <v>8.9999999999999998E-4</v>
      </c>
    </row>
    <row r="73" spans="2:22" s="82" customFormat="1">
      <c r="B73" s="83" t="s">
        <v>517</v>
      </c>
      <c r="C73" s="83">
        <v>11791340</v>
      </c>
      <c r="D73" s="83" t="s">
        <v>100</v>
      </c>
      <c r="E73" s="83" t="s">
        <v>123</v>
      </c>
      <c r="F73" s="83" t="s">
        <v>518</v>
      </c>
      <c r="G73" s="83" t="s">
        <v>519</v>
      </c>
      <c r="H73" s="83" t="s">
        <v>228</v>
      </c>
      <c r="I73" s="83" t="s">
        <v>520</v>
      </c>
      <c r="J73" s="83" t="s">
        <v>521</v>
      </c>
      <c r="K73" s="84">
        <v>4.1500000000000004</v>
      </c>
      <c r="L73" s="83" t="s">
        <v>102</v>
      </c>
      <c r="M73" s="85">
        <v>1.5800000000000002E-2</v>
      </c>
      <c r="N73" s="85">
        <v>1.18E-2</v>
      </c>
      <c r="O73" s="84">
        <v>3000000</v>
      </c>
      <c r="P73" s="84">
        <f>R73*1000/O73*100</f>
        <v>104.72491803278687</v>
      </c>
      <c r="Q73" s="84">
        <v>0</v>
      </c>
      <c r="R73" s="84">
        <f>3145.2-3.45245901639354</f>
        <v>3141.7475409836061</v>
      </c>
      <c r="S73" s="85">
        <v>5.4000000000000003E-3</v>
      </c>
      <c r="T73" s="85">
        <f>R73/$R$11</f>
        <v>8.3722574631920083E-3</v>
      </c>
      <c r="U73" s="85">
        <f>R73/'סכום נכסי הקרן'!$C$42</f>
        <v>1.7695084402862857E-3</v>
      </c>
    </row>
    <row r="74" spans="2:22" s="82" customFormat="1">
      <c r="B74" s="83" t="s">
        <v>522</v>
      </c>
      <c r="C74" s="83" t="s">
        <v>523</v>
      </c>
      <c r="D74" s="83" t="s">
        <v>100</v>
      </c>
      <c r="E74" s="83" t="s">
        <v>123</v>
      </c>
      <c r="F74" s="83" t="s">
        <v>524</v>
      </c>
      <c r="G74" s="83" t="s">
        <v>358</v>
      </c>
      <c r="H74" s="83" t="s">
        <v>228</v>
      </c>
      <c r="I74" s="83" t="s">
        <v>520</v>
      </c>
      <c r="J74" s="83" t="s">
        <v>525</v>
      </c>
      <c r="K74" s="84">
        <v>6.65</v>
      </c>
      <c r="L74" s="83" t="s">
        <v>102</v>
      </c>
      <c r="M74" s="85">
        <v>8.5000000000000006E-3</v>
      </c>
      <c r="N74" s="85">
        <v>1.5299999999999999E-2</v>
      </c>
      <c r="O74" s="84">
        <v>5200501</v>
      </c>
      <c r="P74" s="84">
        <v>97.89</v>
      </c>
      <c r="Q74" s="84">
        <v>0</v>
      </c>
      <c r="R74" s="84">
        <v>5090.7704289000003</v>
      </c>
      <c r="S74" s="85">
        <v>1.7500000000000002E-2</v>
      </c>
      <c r="T74" s="85">
        <v>1.3599999999999999E-2</v>
      </c>
      <c r="U74" s="85">
        <v>2.8999999999999998E-3</v>
      </c>
    </row>
    <row r="75" spans="2:22" s="82" customFormat="1">
      <c r="B75" s="83" t="s">
        <v>526</v>
      </c>
      <c r="C75" s="83" t="s">
        <v>527</v>
      </c>
      <c r="D75" s="83" t="s">
        <v>100</v>
      </c>
      <c r="E75" s="83" t="s">
        <v>123</v>
      </c>
      <c r="F75" s="83" t="s">
        <v>528</v>
      </c>
      <c r="G75" s="83" t="s">
        <v>519</v>
      </c>
      <c r="H75" s="83" t="s">
        <v>228</v>
      </c>
      <c r="I75" s="83" t="s">
        <v>520</v>
      </c>
      <c r="J75" s="83" t="s">
        <v>529</v>
      </c>
      <c r="K75" s="84">
        <v>3.66</v>
      </c>
      <c r="L75" s="83" t="s">
        <v>102</v>
      </c>
      <c r="M75" s="85">
        <v>1.6400000000000001E-2</v>
      </c>
      <c r="N75" s="85">
        <v>6.3E-3</v>
      </c>
      <c r="O75" s="84">
        <v>3068721.88</v>
      </c>
      <c r="P75" s="84">
        <v>107.58</v>
      </c>
      <c r="Q75" s="84">
        <v>0</v>
      </c>
      <c r="R75" s="84">
        <v>3301.330998504</v>
      </c>
      <c r="S75" s="85">
        <v>1.15E-2</v>
      </c>
      <c r="T75" s="85">
        <v>8.8000000000000005E-3</v>
      </c>
      <c r="U75" s="85">
        <v>1.9E-3</v>
      </c>
    </row>
    <row r="76" spans="2:22" s="82" customFormat="1">
      <c r="B76" s="83" t="s">
        <v>530</v>
      </c>
      <c r="C76" s="83" t="s">
        <v>531</v>
      </c>
      <c r="D76" s="83" t="s">
        <v>100</v>
      </c>
      <c r="E76" s="83" t="s">
        <v>123</v>
      </c>
      <c r="F76" s="83" t="s">
        <v>532</v>
      </c>
      <c r="G76" s="83" t="s">
        <v>519</v>
      </c>
      <c r="H76" s="83" t="s">
        <v>228</v>
      </c>
      <c r="I76" s="83" t="s">
        <v>520</v>
      </c>
      <c r="J76" s="83" t="s">
        <v>533</v>
      </c>
      <c r="K76" s="84">
        <v>4.16</v>
      </c>
      <c r="L76" s="83" t="s">
        <v>102</v>
      </c>
      <c r="M76" s="85">
        <v>1.4800000000000001E-2</v>
      </c>
      <c r="N76" s="85">
        <v>1.1599999999999999E-2</v>
      </c>
      <c r="O76" s="84">
        <v>1022508</v>
      </c>
      <c r="P76" s="84">
        <v>104</v>
      </c>
      <c r="Q76" s="84">
        <v>0</v>
      </c>
      <c r="R76" s="84">
        <v>1063.40832</v>
      </c>
      <c r="S76" s="85">
        <v>2.5999999999999999E-3</v>
      </c>
      <c r="T76" s="85">
        <v>2.8E-3</v>
      </c>
      <c r="U76" s="85">
        <v>5.9999999999999995E-4</v>
      </c>
    </row>
    <row r="77" spans="2:22" s="82" customFormat="1">
      <c r="B77" s="83" t="s">
        <v>534</v>
      </c>
      <c r="C77" s="83" t="s">
        <v>535</v>
      </c>
      <c r="D77" s="83" t="s">
        <v>100</v>
      </c>
      <c r="E77" s="83" t="s">
        <v>123</v>
      </c>
      <c r="F77" s="83" t="s">
        <v>536</v>
      </c>
      <c r="G77" s="83" t="s">
        <v>519</v>
      </c>
      <c r="H77" s="83" t="s">
        <v>228</v>
      </c>
      <c r="I77" s="83" t="s">
        <v>520</v>
      </c>
      <c r="J77" s="83" t="s">
        <v>537</v>
      </c>
      <c r="K77" s="84">
        <v>4.17</v>
      </c>
      <c r="L77" s="83" t="s">
        <v>102</v>
      </c>
      <c r="M77" s="85">
        <v>2.3E-2</v>
      </c>
      <c r="N77" s="85">
        <v>2.63E-2</v>
      </c>
      <c r="O77" s="84">
        <v>2640000</v>
      </c>
      <c r="P77" s="84">
        <v>100</v>
      </c>
      <c r="Q77" s="84">
        <v>0</v>
      </c>
      <c r="R77" s="84">
        <v>2640</v>
      </c>
      <c r="S77" s="85">
        <v>1.09E-2</v>
      </c>
      <c r="T77" s="85">
        <v>7.0000000000000001E-3</v>
      </c>
      <c r="U77" s="85">
        <v>1.5E-3</v>
      </c>
    </row>
    <row r="78" spans="2:22" s="82" customFormat="1">
      <c r="B78" s="83" t="s">
        <v>538</v>
      </c>
      <c r="C78" s="83" t="s">
        <v>539</v>
      </c>
      <c r="D78" s="83" t="s">
        <v>100</v>
      </c>
      <c r="E78" s="83" t="s">
        <v>123</v>
      </c>
      <c r="F78" s="83" t="s">
        <v>540</v>
      </c>
      <c r="G78" s="83" t="s">
        <v>358</v>
      </c>
      <c r="H78" s="83" t="s">
        <v>228</v>
      </c>
      <c r="I78" s="83" t="s">
        <v>520</v>
      </c>
      <c r="J78" s="83" t="s">
        <v>541</v>
      </c>
      <c r="K78" s="84">
        <v>7.46</v>
      </c>
      <c r="L78" s="83" t="s">
        <v>102</v>
      </c>
      <c r="M78" s="85">
        <v>6.4000000000000003E-3</v>
      </c>
      <c r="N78" s="85">
        <v>5.7999999999999996E-3</v>
      </c>
      <c r="O78" s="84">
        <v>3185000</v>
      </c>
      <c r="P78" s="84">
        <v>103.17</v>
      </c>
      <c r="Q78" s="84">
        <v>0</v>
      </c>
      <c r="R78" s="84">
        <v>3285.9645</v>
      </c>
      <c r="S78" s="85">
        <v>2.1000000000000001E-2</v>
      </c>
      <c r="T78" s="85">
        <v>8.8000000000000005E-3</v>
      </c>
      <c r="U78" s="85">
        <v>1.8E-3</v>
      </c>
    </row>
    <row r="79" spans="2:22" s="82" customFormat="1">
      <c r="B79" s="86" t="s">
        <v>262</v>
      </c>
      <c r="K79" s="87">
        <v>2.99</v>
      </c>
      <c r="N79" s="88">
        <v>2.92E-2</v>
      </c>
      <c r="O79" s="87">
        <f>SUM(O80:O137)</f>
        <v>128084555.33</v>
      </c>
      <c r="Q79" s="87">
        <v>60.973779999999998</v>
      </c>
      <c r="R79" s="87">
        <v>130808.40166307328</v>
      </c>
      <c r="T79" s="88">
        <v>0.34860000000000002</v>
      </c>
      <c r="U79" s="88">
        <v>7.3599999999999999E-2</v>
      </c>
    </row>
    <row r="80" spans="2:22" s="82" customFormat="1">
      <c r="B80" s="83" t="s">
        <v>542</v>
      </c>
      <c r="C80" s="83" t="s">
        <v>543</v>
      </c>
      <c r="D80" s="83" t="s">
        <v>100</v>
      </c>
      <c r="E80" s="83" t="s">
        <v>123</v>
      </c>
      <c r="F80" s="83" t="s">
        <v>320</v>
      </c>
      <c r="G80" s="83" t="s">
        <v>313</v>
      </c>
      <c r="H80" s="83" t="s">
        <v>208</v>
      </c>
      <c r="I80" s="83" t="s">
        <v>209</v>
      </c>
      <c r="J80" s="83" t="s">
        <v>391</v>
      </c>
      <c r="K80" s="84">
        <v>1.66</v>
      </c>
      <c r="L80" s="83" t="s">
        <v>102</v>
      </c>
      <c r="M80" s="85">
        <v>1.8700000000000001E-2</v>
      </c>
      <c r="N80" s="85">
        <v>1.7899999999999999E-2</v>
      </c>
      <c r="O80" s="84">
        <v>6292484.8099999996</v>
      </c>
      <c r="P80" s="84">
        <v>100.72</v>
      </c>
      <c r="Q80" s="84">
        <v>0</v>
      </c>
      <c r="R80" s="84">
        <v>6337.7907006320002</v>
      </c>
      <c r="S80" s="85">
        <v>7.6E-3</v>
      </c>
      <c r="T80" s="85">
        <v>1.6899999999999998E-2</v>
      </c>
      <c r="U80" s="85">
        <v>3.5999999999999999E-3</v>
      </c>
    </row>
    <row r="81" spans="2:21" s="82" customFormat="1">
      <c r="B81" s="83" t="s">
        <v>544</v>
      </c>
      <c r="C81" s="83" t="s">
        <v>545</v>
      </c>
      <c r="D81" s="83" t="s">
        <v>100</v>
      </c>
      <c r="E81" s="83" t="s">
        <v>123</v>
      </c>
      <c r="F81" s="83" t="s">
        <v>324</v>
      </c>
      <c r="G81" s="83" t="s">
        <v>313</v>
      </c>
      <c r="H81" s="83" t="s">
        <v>208</v>
      </c>
      <c r="I81" s="83" t="s">
        <v>209</v>
      </c>
      <c r="J81" s="83" t="s">
        <v>371</v>
      </c>
      <c r="K81" s="84">
        <v>1.96</v>
      </c>
      <c r="L81" s="83" t="s">
        <v>102</v>
      </c>
      <c r="M81" s="85">
        <v>3.0099999999999998E-2</v>
      </c>
      <c r="N81" s="85">
        <v>1.8499999999999999E-2</v>
      </c>
      <c r="O81" s="84">
        <v>3532720</v>
      </c>
      <c r="P81" s="84">
        <v>102.27</v>
      </c>
      <c r="Q81" s="84">
        <v>0</v>
      </c>
      <c r="R81" s="84">
        <v>3612.9127440000002</v>
      </c>
      <c r="S81" s="85">
        <v>3.0999999999999999E-3</v>
      </c>
      <c r="T81" s="85">
        <v>9.5999999999999992E-3</v>
      </c>
      <c r="U81" s="85">
        <v>2E-3</v>
      </c>
    </row>
    <row r="82" spans="2:21" s="82" customFormat="1">
      <c r="B82" s="83" t="s">
        <v>546</v>
      </c>
      <c r="C82" s="83" t="s">
        <v>547</v>
      </c>
      <c r="D82" s="83" t="s">
        <v>100</v>
      </c>
      <c r="E82" s="83" t="s">
        <v>123</v>
      </c>
      <c r="F82" s="83" t="s">
        <v>324</v>
      </c>
      <c r="G82" s="83" t="s">
        <v>313</v>
      </c>
      <c r="H82" s="83" t="s">
        <v>208</v>
      </c>
      <c r="I82" s="83" t="s">
        <v>209</v>
      </c>
      <c r="J82" s="83" t="s">
        <v>383</v>
      </c>
      <c r="K82" s="84">
        <v>1.89</v>
      </c>
      <c r="L82" s="83" t="s">
        <v>102</v>
      </c>
      <c r="M82" s="85">
        <v>2.0199999999999999E-2</v>
      </c>
      <c r="N82" s="85">
        <v>1.89E-2</v>
      </c>
      <c r="O82" s="84">
        <v>695255</v>
      </c>
      <c r="P82" s="84">
        <v>100.4</v>
      </c>
      <c r="Q82" s="84">
        <v>0</v>
      </c>
      <c r="R82" s="84">
        <v>698.03602000000001</v>
      </c>
      <c r="S82" s="85">
        <v>4.0000000000000002E-4</v>
      </c>
      <c r="T82" s="85">
        <v>1.9E-3</v>
      </c>
      <c r="U82" s="85">
        <v>4.0000000000000002E-4</v>
      </c>
    </row>
    <row r="83" spans="2:21" s="82" customFormat="1">
      <c r="B83" s="83" t="s">
        <v>548</v>
      </c>
      <c r="C83" s="83" t="s">
        <v>549</v>
      </c>
      <c r="D83" s="83" t="s">
        <v>100</v>
      </c>
      <c r="E83" s="83" t="s">
        <v>123</v>
      </c>
      <c r="F83" s="83" t="s">
        <v>324</v>
      </c>
      <c r="G83" s="83" t="s">
        <v>313</v>
      </c>
      <c r="H83" s="83" t="s">
        <v>208</v>
      </c>
      <c r="I83" s="83" t="s">
        <v>209</v>
      </c>
      <c r="J83" s="83" t="s">
        <v>285</v>
      </c>
      <c r="K83" s="84">
        <v>5.42</v>
      </c>
      <c r="L83" s="83" t="s">
        <v>102</v>
      </c>
      <c r="M83" s="85">
        <v>2.76E-2</v>
      </c>
      <c r="N83" s="85">
        <v>2.6599999999999999E-2</v>
      </c>
      <c r="O83" s="84">
        <v>2500000</v>
      </c>
      <c r="P83" s="84">
        <v>100.66</v>
      </c>
      <c r="Q83" s="84">
        <v>0</v>
      </c>
      <c r="R83" s="84">
        <v>2516.5</v>
      </c>
      <c r="S83" s="85">
        <v>1.9E-3</v>
      </c>
      <c r="T83" s="85">
        <v>6.7000000000000002E-3</v>
      </c>
      <c r="U83" s="85">
        <v>1.4E-3</v>
      </c>
    </row>
    <row r="84" spans="2:21" s="82" customFormat="1">
      <c r="B84" s="83" t="s">
        <v>550</v>
      </c>
      <c r="C84" s="83" t="s">
        <v>551</v>
      </c>
      <c r="D84" s="83" t="s">
        <v>100</v>
      </c>
      <c r="E84" s="83" t="s">
        <v>123</v>
      </c>
      <c r="F84" s="83" t="s">
        <v>329</v>
      </c>
      <c r="G84" s="83" t="s">
        <v>313</v>
      </c>
      <c r="H84" s="83" t="s">
        <v>325</v>
      </c>
      <c r="I84" s="83" t="s">
        <v>150</v>
      </c>
      <c r="J84" s="83" t="s">
        <v>552</v>
      </c>
      <c r="K84" s="84">
        <v>2.4</v>
      </c>
      <c r="L84" s="83" t="s">
        <v>102</v>
      </c>
      <c r="M84" s="85">
        <v>1.09E-2</v>
      </c>
      <c r="N84" s="85">
        <v>1.9099999999999999E-2</v>
      </c>
      <c r="O84" s="84">
        <v>1510900</v>
      </c>
      <c r="P84" s="84">
        <v>98.68</v>
      </c>
      <c r="Q84" s="84">
        <v>0</v>
      </c>
      <c r="R84" s="84">
        <v>1490.9561200000001</v>
      </c>
      <c r="S84" s="85">
        <v>2E-3</v>
      </c>
      <c r="T84" s="85">
        <v>4.0000000000000001E-3</v>
      </c>
      <c r="U84" s="85">
        <v>8.0000000000000004E-4</v>
      </c>
    </row>
    <row r="85" spans="2:21" s="82" customFormat="1">
      <c r="B85" s="83" t="s">
        <v>553</v>
      </c>
      <c r="C85" s="83" t="s">
        <v>554</v>
      </c>
      <c r="D85" s="83" t="s">
        <v>100</v>
      </c>
      <c r="E85" s="83" t="s">
        <v>123</v>
      </c>
      <c r="F85" s="83" t="s">
        <v>329</v>
      </c>
      <c r="G85" s="83" t="s">
        <v>313</v>
      </c>
      <c r="H85" s="83" t="s">
        <v>208</v>
      </c>
      <c r="I85" s="83" t="s">
        <v>209</v>
      </c>
      <c r="J85" s="83" t="s">
        <v>317</v>
      </c>
      <c r="K85" s="84">
        <v>3.02</v>
      </c>
      <c r="L85" s="83" t="s">
        <v>102</v>
      </c>
      <c r="M85" s="85">
        <v>2.98E-2</v>
      </c>
      <c r="N85" s="85">
        <v>2.1499999999999998E-2</v>
      </c>
      <c r="O85" s="84">
        <v>3250000</v>
      </c>
      <c r="P85" s="84">
        <v>104.96</v>
      </c>
      <c r="Q85" s="84">
        <v>0</v>
      </c>
      <c r="R85" s="84">
        <v>3411.2</v>
      </c>
      <c r="S85" s="85">
        <v>1.2999999999999999E-3</v>
      </c>
      <c r="T85" s="85">
        <v>9.1000000000000004E-3</v>
      </c>
      <c r="U85" s="85">
        <v>1.9E-3</v>
      </c>
    </row>
    <row r="86" spans="2:21" s="82" customFormat="1">
      <c r="B86" s="83" t="s">
        <v>555</v>
      </c>
      <c r="C86" s="83" t="s">
        <v>556</v>
      </c>
      <c r="D86" s="83" t="s">
        <v>100</v>
      </c>
      <c r="E86" s="83" t="s">
        <v>123</v>
      </c>
      <c r="F86" s="83" t="s">
        <v>329</v>
      </c>
      <c r="G86" s="83" t="s">
        <v>313</v>
      </c>
      <c r="H86" s="83" t="s">
        <v>325</v>
      </c>
      <c r="I86" s="83" t="s">
        <v>150</v>
      </c>
      <c r="J86" s="83" t="s">
        <v>306</v>
      </c>
      <c r="K86" s="84">
        <v>0.19</v>
      </c>
      <c r="L86" s="83" t="s">
        <v>102</v>
      </c>
      <c r="M86" s="85">
        <v>2.47E-2</v>
      </c>
      <c r="N86" s="85">
        <v>3.0999999999999999E-3</v>
      </c>
      <c r="O86" s="84">
        <v>636349</v>
      </c>
      <c r="P86" s="84">
        <v>102.41</v>
      </c>
      <c r="Q86" s="84">
        <v>0</v>
      </c>
      <c r="R86" s="84">
        <v>651.68501089999995</v>
      </c>
      <c r="S86" s="85">
        <v>2.0000000000000001E-4</v>
      </c>
      <c r="T86" s="85">
        <v>1.6999999999999999E-3</v>
      </c>
      <c r="U86" s="85">
        <v>4.0000000000000002E-4</v>
      </c>
    </row>
    <row r="87" spans="2:21" s="82" customFormat="1">
      <c r="B87" s="83" t="s">
        <v>557</v>
      </c>
      <c r="C87" s="83" t="s">
        <v>558</v>
      </c>
      <c r="D87" s="83" t="s">
        <v>100</v>
      </c>
      <c r="E87" s="83" t="s">
        <v>123</v>
      </c>
      <c r="F87" s="83" t="s">
        <v>559</v>
      </c>
      <c r="G87" s="83" t="s">
        <v>358</v>
      </c>
      <c r="H87" s="83" t="s">
        <v>208</v>
      </c>
      <c r="I87" s="83" t="s">
        <v>209</v>
      </c>
      <c r="J87" s="83" t="s">
        <v>560</v>
      </c>
      <c r="K87" s="84">
        <v>3.15</v>
      </c>
      <c r="L87" s="83" t="s">
        <v>102</v>
      </c>
      <c r="M87" s="85">
        <v>1.44E-2</v>
      </c>
      <c r="N87" s="85">
        <v>2.0500000000000001E-2</v>
      </c>
      <c r="O87" s="84">
        <v>1714285.72</v>
      </c>
      <c r="P87" s="84">
        <v>98.13</v>
      </c>
      <c r="Q87" s="84">
        <v>0</v>
      </c>
      <c r="R87" s="84">
        <v>1682.2285770359999</v>
      </c>
      <c r="S87" s="85">
        <v>2.8999999999999998E-3</v>
      </c>
      <c r="T87" s="85">
        <v>4.4999999999999997E-3</v>
      </c>
      <c r="U87" s="85">
        <v>8.9999999999999998E-4</v>
      </c>
    </row>
    <row r="88" spans="2:21" s="82" customFormat="1">
      <c r="B88" s="83" t="s">
        <v>561</v>
      </c>
      <c r="C88" s="83" t="s">
        <v>562</v>
      </c>
      <c r="D88" s="83" t="s">
        <v>100</v>
      </c>
      <c r="E88" s="83" t="s">
        <v>123</v>
      </c>
      <c r="F88" s="83" t="s">
        <v>344</v>
      </c>
      <c r="G88" s="83" t="s">
        <v>313</v>
      </c>
      <c r="H88" s="83" t="s">
        <v>208</v>
      </c>
      <c r="I88" s="83" t="s">
        <v>209</v>
      </c>
      <c r="J88" s="83" t="s">
        <v>345</v>
      </c>
      <c r="K88" s="84">
        <v>4.8099999999999996</v>
      </c>
      <c r="L88" s="83" t="s">
        <v>102</v>
      </c>
      <c r="M88" s="85">
        <v>2.5000000000000001E-2</v>
      </c>
      <c r="N88" s="85">
        <v>2.5600000000000001E-2</v>
      </c>
      <c r="O88" s="84">
        <v>2000000</v>
      </c>
      <c r="P88" s="84">
        <v>100.46</v>
      </c>
      <c r="Q88" s="84">
        <v>0</v>
      </c>
      <c r="R88" s="84">
        <v>2009.2</v>
      </c>
      <c r="S88" s="85">
        <v>5.9999999999999995E-4</v>
      </c>
      <c r="T88" s="85">
        <v>5.4000000000000003E-3</v>
      </c>
      <c r="U88" s="85">
        <v>1.1000000000000001E-3</v>
      </c>
    </row>
    <row r="89" spans="2:21" s="82" customFormat="1">
      <c r="B89" s="83" t="s">
        <v>563</v>
      </c>
      <c r="C89" s="83" t="s">
        <v>564</v>
      </c>
      <c r="D89" s="83" t="s">
        <v>100</v>
      </c>
      <c r="E89" s="83" t="s">
        <v>123</v>
      </c>
      <c r="F89" s="83" t="s">
        <v>565</v>
      </c>
      <c r="G89" s="83" t="s">
        <v>313</v>
      </c>
      <c r="H89" s="83" t="s">
        <v>364</v>
      </c>
      <c r="I89" s="83" t="s">
        <v>209</v>
      </c>
      <c r="J89" s="83" t="s">
        <v>371</v>
      </c>
      <c r="K89" s="84">
        <v>0.19</v>
      </c>
      <c r="L89" s="83" t="s">
        <v>102</v>
      </c>
      <c r="M89" s="85">
        <v>6.4000000000000001E-2</v>
      </c>
      <c r="N89" s="85">
        <v>6.4999999999999997E-3</v>
      </c>
      <c r="O89" s="84">
        <v>1473529.16</v>
      </c>
      <c r="P89" s="84">
        <v>103.07</v>
      </c>
      <c r="Q89" s="84">
        <v>0</v>
      </c>
      <c r="R89" s="84">
        <v>1518.7665052120001</v>
      </c>
      <c r="S89" s="85">
        <v>1.8100000000000002E-2</v>
      </c>
      <c r="T89" s="85">
        <v>4.0000000000000001E-3</v>
      </c>
      <c r="U89" s="85">
        <v>8.9999999999999998E-4</v>
      </c>
    </row>
    <row r="90" spans="2:21" s="82" customFormat="1">
      <c r="B90" s="83" t="s">
        <v>566</v>
      </c>
      <c r="C90" s="83" t="s">
        <v>567</v>
      </c>
      <c r="D90" s="83" t="s">
        <v>100</v>
      </c>
      <c r="E90" s="83" t="s">
        <v>123</v>
      </c>
      <c r="F90" s="83" t="s">
        <v>568</v>
      </c>
      <c r="G90" s="83" t="s">
        <v>473</v>
      </c>
      <c r="H90" s="83" t="s">
        <v>364</v>
      </c>
      <c r="I90" s="83" t="s">
        <v>209</v>
      </c>
      <c r="J90" s="83" t="s">
        <v>371</v>
      </c>
      <c r="K90" s="84">
        <v>1.03</v>
      </c>
      <c r="L90" s="83" t="s">
        <v>102</v>
      </c>
      <c r="M90" s="85">
        <v>4.8000000000000001E-2</v>
      </c>
      <c r="N90" s="85">
        <v>1.2800000000000001E-2</v>
      </c>
      <c r="O90" s="84">
        <v>2540574</v>
      </c>
      <c r="P90" s="84">
        <v>103.44</v>
      </c>
      <c r="Q90" s="84">
        <v>60.973779999999998</v>
      </c>
      <c r="R90" s="84">
        <v>2688.9435256000002</v>
      </c>
      <c r="S90" s="85">
        <v>1.9E-3</v>
      </c>
      <c r="T90" s="85">
        <v>7.1999999999999998E-3</v>
      </c>
      <c r="U90" s="85">
        <v>1.5E-3</v>
      </c>
    </row>
    <row r="91" spans="2:21" s="82" customFormat="1">
      <c r="B91" s="83" t="s">
        <v>569</v>
      </c>
      <c r="C91" s="83" t="s">
        <v>570</v>
      </c>
      <c r="D91" s="83" t="s">
        <v>100</v>
      </c>
      <c r="E91" s="83" t="s">
        <v>123</v>
      </c>
      <c r="F91" s="83" t="s">
        <v>357</v>
      </c>
      <c r="G91" s="83" t="s">
        <v>358</v>
      </c>
      <c r="H91" s="83" t="s">
        <v>359</v>
      </c>
      <c r="I91" s="83" t="s">
        <v>150</v>
      </c>
      <c r="J91" s="83" t="s">
        <v>571</v>
      </c>
      <c r="K91" s="84">
        <v>1.72</v>
      </c>
      <c r="L91" s="83" t="s">
        <v>102</v>
      </c>
      <c r="M91" s="85">
        <v>1.6299999999999999E-2</v>
      </c>
      <c r="N91" s="85">
        <v>1.9599999999999999E-2</v>
      </c>
      <c r="O91" s="84">
        <v>451173</v>
      </c>
      <c r="P91" s="84">
        <v>99.84</v>
      </c>
      <c r="Q91" s="84">
        <v>0</v>
      </c>
      <c r="R91" s="84">
        <v>450.45112319999998</v>
      </c>
      <c r="S91" s="85">
        <v>1.4E-3</v>
      </c>
      <c r="T91" s="85">
        <v>1.1999999999999999E-3</v>
      </c>
      <c r="U91" s="85">
        <v>2.9999999999999997E-4</v>
      </c>
    </row>
    <row r="92" spans="2:21" s="82" customFormat="1">
      <c r="B92" s="83" t="s">
        <v>572</v>
      </c>
      <c r="C92" s="83" t="s">
        <v>573</v>
      </c>
      <c r="D92" s="83" t="s">
        <v>100</v>
      </c>
      <c r="E92" s="83" t="s">
        <v>123</v>
      </c>
      <c r="F92" s="83" t="s">
        <v>574</v>
      </c>
      <c r="G92" s="83" t="s">
        <v>575</v>
      </c>
      <c r="H92" s="83" t="s">
        <v>364</v>
      </c>
      <c r="I92" s="83" t="s">
        <v>209</v>
      </c>
      <c r="J92" s="83" t="s">
        <v>576</v>
      </c>
      <c r="K92" s="84">
        <v>3.26</v>
      </c>
      <c r="L92" s="83" t="s">
        <v>102</v>
      </c>
      <c r="M92" s="85">
        <v>2.6100000000000002E-2</v>
      </c>
      <c r="N92" s="85">
        <v>2.2599999999999999E-2</v>
      </c>
      <c r="O92" s="84">
        <v>2057895.36</v>
      </c>
      <c r="P92" s="84">
        <v>101.83</v>
      </c>
      <c r="Q92" s="84">
        <v>0</v>
      </c>
      <c r="R92" s="84">
        <v>2095.5548450880001</v>
      </c>
      <c r="S92" s="85">
        <v>3.8E-3</v>
      </c>
      <c r="T92" s="85">
        <v>5.5999999999999999E-3</v>
      </c>
      <c r="U92" s="85">
        <v>1.1999999999999999E-3</v>
      </c>
    </row>
    <row r="93" spans="2:21" s="82" customFormat="1">
      <c r="B93" s="83" t="s">
        <v>577</v>
      </c>
      <c r="C93" s="83" t="s">
        <v>578</v>
      </c>
      <c r="D93" s="83" t="s">
        <v>100</v>
      </c>
      <c r="E93" s="83" t="s">
        <v>123</v>
      </c>
      <c r="F93" s="83" t="s">
        <v>579</v>
      </c>
      <c r="G93" s="83" t="s">
        <v>580</v>
      </c>
      <c r="H93" s="83" t="s">
        <v>364</v>
      </c>
      <c r="I93" s="83" t="s">
        <v>209</v>
      </c>
      <c r="J93" s="83" t="s">
        <v>581</v>
      </c>
      <c r="K93" s="84">
        <v>1.1599999999999999</v>
      </c>
      <c r="L93" s="83" t="s">
        <v>102</v>
      </c>
      <c r="M93" s="85">
        <v>1.0500000000000001E-2</v>
      </c>
      <c r="N93" s="85">
        <v>6.4999999999999997E-3</v>
      </c>
      <c r="O93" s="84">
        <v>401883.34</v>
      </c>
      <c r="P93" s="84">
        <v>100.81</v>
      </c>
      <c r="Q93" s="84">
        <v>0</v>
      </c>
      <c r="R93" s="84">
        <v>405.13859505400001</v>
      </c>
      <c r="S93" s="85">
        <v>1.2999999999999999E-3</v>
      </c>
      <c r="T93" s="85">
        <v>1.1000000000000001E-3</v>
      </c>
      <c r="U93" s="85">
        <v>2.0000000000000001E-4</v>
      </c>
    </row>
    <row r="94" spans="2:21" s="82" customFormat="1">
      <c r="B94" s="83" t="s">
        <v>582</v>
      </c>
      <c r="C94" s="83" t="s">
        <v>583</v>
      </c>
      <c r="D94" s="83" t="s">
        <v>100</v>
      </c>
      <c r="E94" s="83" t="s">
        <v>123</v>
      </c>
      <c r="F94" s="83" t="s">
        <v>584</v>
      </c>
      <c r="G94" s="83" t="s">
        <v>477</v>
      </c>
      <c r="H94" s="83" t="s">
        <v>380</v>
      </c>
      <c r="I94" s="83" t="s">
        <v>209</v>
      </c>
      <c r="J94" s="83" t="s">
        <v>585</v>
      </c>
      <c r="K94" s="84">
        <v>4.21</v>
      </c>
      <c r="L94" s="83" t="s">
        <v>102</v>
      </c>
      <c r="M94" s="85">
        <v>1.6400000000000001E-2</v>
      </c>
      <c r="N94" s="85">
        <v>2.8899999999999999E-2</v>
      </c>
      <c r="O94" s="84">
        <v>4118910.25</v>
      </c>
      <c r="P94" s="84">
        <v>95.21</v>
      </c>
      <c r="Q94" s="84">
        <v>0</v>
      </c>
      <c r="R94" s="84">
        <v>3921.6144490249999</v>
      </c>
      <c r="S94" s="85">
        <v>1.9099999999999999E-2</v>
      </c>
      <c r="T94" s="85">
        <v>1.0500000000000001E-2</v>
      </c>
      <c r="U94" s="85">
        <v>2.2000000000000001E-3</v>
      </c>
    </row>
    <row r="95" spans="2:21" s="82" customFormat="1">
      <c r="B95" s="83" t="s">
        <v>586</v>
      </c>
      <c r="C95" s="83" t="s">
        <v>587</v>
      </c>
      <c r="D95" s="83" t="s">
        <v>100</v>
      </c>
      <c r="E95" s="83" t="s">
        <v>123</v>
      </c>
      <c r="F95" s="83" t="s">
        <v>588</v>
      </c>
      <c r="G95" s="83" t="s">
        <v>358</v>
      </c>
      <c r="H95" s="83" t="s">
        <v>380</v>
      </c>
      <c r="I95" s="83" t="s">
        <v>209</v>
      </c>
      <c r="J95" s="83" t="s">
        <v>589</v>
      </c>
      <c r="K95" s="84">
        <v>1.22</v>
      </c>
      <c r="L95" s="83" t="s">
        <v>102</v>
      </c>
      <c r="M95" s="85">
        <v>4.5999999999999999E-2</v>
      </c>
      <c r="N95" s="85">
        <v>1.5299999999999999E-2</v>
      </c>
      <c r="O95" s="84">
        <v>1627941.5</v>
      </c>
      <c r="P95" s="84">
        <v>104.94</v>
      </c>
      <c r="Q95" s="84">
        <v>0</v>
      </c>
      <c r="R95" s="84">
        <v>1708.3618101</v>
      </c>
      <c r="S95" s="85">
        <v>1.5800000000000002E-2</v>
      </c>
      <c r="T95" s="85">
        <v>4.5999999999999999E-3</v>
      </c>
      <c r="U95" s="85">
        <v>1E-3</v>
      </c>
    </row>
    <row r="96" spans="2:21" s="82" customFormat="1">
      <c r="B96" s="83" t="s">
        <v>590</v>
      </c>
      <c r="C96" s="83" t="s">
        <v>591</v>
      </c>
      <c r="D96" s="83" t="s">
        <v>100</v>
      </c>
      <c r="E96" s="83" t="s">
        <v>123</v>
      </c>
      <c r="F96" s="83" t="s">
        <v>592</v>
      </c>
      <c r="G96" s="83" t="s">
        <v>439</v>
      </c>
      <c r="H96" s="83" t="s">
        <v>380</v>
      </c>
      <c r="I96" s="83" t="s">
        <v>209</v>
      </c>
      <c r="J96" s="83" t="s">
        <v>593</v>
      </c>
      <c r="K96" s="84">
        <v>1.48</v>
      </c>
      <c r="L96" s="83" t="s">
        <v>102</v>
      </c>
      <c r="M96" s="85">
        <v>2.4500000000000001E-2</v>
      </c>
      <c r="N96" s="85">
        <v>1.38E-2</v>
      </c>
      <c r="O96" s="84">
        <v>5433830</v>
      </c>
      <c r="P96" s="84">
        <v>101.59</v>
      </c>
      <c r="Q96" s="84">
        <v>0</v>
      </c>
      <c r="R96" s="84">
        <v>5520.2278969999998</v>
      </c>
      <c r="S96" s="85">
        <v>6.8999999999999999E-3</v>
      </c>
      <c r="T96" s="85">
        <v>1.47E-2</v>
      </c>
      <c r="U96" s="85">
        <v>3.0999999999999999E-3</v>
      </c>
    </row>
    <row r="97" spans="2:21" s="82" customFormat="1">
      <c r="B97" s="83" t="s">
        <v>594</v>
      </c>
      <c r="C97" s="83" t="s">
        <v>595</v>
      </c>
      <c r="D97" s="83" t="s">
        <v>100</v>
      </c>
      <c r="E97" s="83" t="s">
        <v>123</v>
      </c>
      <c r="F97" s="83" t="s">
        <v>414</v>
      </c>
      <c r="G97" s="83" t="s">
        <v>358</v>
      </c>
      <c r="H97" s="83" t="s">
        <v>380</v>
      </c>
      <c r="I97" s="83" t="s">
        <v>209</v>
      </c>
      <c r="J97" s="83" t="s">
        <v>314</v>
      </c>
      <c r="K97" s="84">
        <v>2.34</v>
      </c>
      <c r="L97" s="83" t="s">
        <v>102</v>
      </c>
      <c r="M97" s="85">
        <v>3.5000000000000003E-2</v>
      </c>
      <c r="N97" s="85">
        <v>2.5000000000000001E-2</v>
      </c>
      <c r="O97" s="84">
        <v>1822816.84</v>
      </c>
      <c r="P97" s="84">
        <v>103.25</v>
      </c>
      <c r="Q97" s="84">
        <v>0</v>
      </c>
      <c r="R97" s="84">
        <v>1882.0583873</v>
      </c>
      <c r="S97" s="85">
        <v>1.9E-3</v>
      </c>
      <c r="T97" s="85">
        <v>5.0000000000000001E-3</v>
      </c>
      <c r="U97" s="85">
        <v>1.1000000000000001E-3</v>
      </c>
    </row>
    <row r="98" spans="2:21" s="82" customFormat="1">
      <c r="B98" s="83" t="s">
        <v>596</v>
      </c>
      <c r="C98" s="83" t="s">
        <v>597</v>
      </c>
      <c r="D98" s="83" t="s">
        <v>100</v>
      </c>
      <c r="E98" s="83" t="s">
        <v>123</v>
      </c>
      <c r="F98" s="83" t="s">
        <v>598</v>
      </c>
      <c r="G98" s="83" t="s">
        <v>599</v>
      </c>
      <c r="H98" s="83" t="s">
        <v>380</v>
      </c>
      <c r="I98" s="83" t="s">
        <v>209</v>
      </c>
      <c r="J98" s="83" t="s">
        <v>415</v>
      </c>
      <c r="K98" s="84">
        <v>3.68</v>
      </c>
      <c r="L98" s="83" t="s">
        <v>102</v>
      </c>
      <c r="M98" s="85">
        <v>5.0900000000000001E-2</v>
      </c>
      <c r="N98" s="85">
        <v>2.5000000000000001E-2</v>
      </c>
      <c r="O98" s="84">
        <v>1861359.2</v>
      </c>
      <c r="P98" s="84">
        <v>112</v>
      </c>
      <c r="Q98" s="84">
        <v>0</v>
      </c>
      <c r="R98" s="84">
        <v>2084.7223039999999</v>
      </c>
      <c r="S98" s="85">
        <v>2.3E-3</v>
      </c>
      <c r="T98" s="85">
        <v>5.5999999999999999E-3</v>
      </c>
      <c r="U98" s="85">
        <v>1.1999999999999999E-3</v>
      </c>
    </row>
    <row r="99" spans="2:21" s="82" customFormat="1">
      <c r="B99" s="83" t="s">
        <v>600</v>
      </c>
      <c r="C99" s="83" t="s">
        <v>601</v>
      </c>
      <c r="D99" s="83" t="s">
        <v>100</v>
      </c>
      <c r="E99" s="83" t="s">
        <v>123</v>
      </c>
      <c r="F99" s="83" t="s">
        <v>443</v>
      </c>
      <c r="G99" s="83" t="s">
        <v>358</v>
      </c>
      <c r="H99" s="83" t="s">
        <v>440</v>
      </c>
      <c r="I99" s="83" t="s">
        <v>209</v>
      </c>
      <c r="J99" s="83" t="s">
        <v>602</v>
      </c>
      <c r="K99" s="84">
        <v>3.29</v>
      </c>
      <c r="L99" s="83" t="s">
        <v>102</v>
      </c>
      <c r="M99" s="85">
        <v>2.3400000000000001E-2</v>
      </c>
      <c r="N99" s="85">
        <v>1.26E-2</v>
      </c>
      <c r="O99" s="84">
        <v>1188429</v>
      </c>
      <c r="P99" s="84">
        <v>103.8</v>
      </c>
      <c r="Q99" s="84">
        <v>0</v>
      </c>
      <c r="R99" s="84">
        <v>1233.5893020000001</v>
      </c>
      <c r="S99" s="85">
        <v>8.0000000000000004E-4</v>
      </c>
      <c r="T99" s="85">
        <v>3.3E-3</v>
      </c>
      <c r="U99" s="85">
        <v>6.9999999999999999E-4</v>
      </c>
    </row>
    <row r="100" spans="2:21" s="82" customFormat="1">
      <c r="B100" s="83" t="s">
        <v>603</v>
      </c>
      <c r="C100" s="83" t="s">
        <v>604</v>
      </c>
      <c r="D100" s="83" t="s">
        <v>100</v>
      </c>
      <c r="E100" s="83" t="s">
        <v>123</v>
      </c>
      <c r="F100" s="83" t="s">
        <v>451</v>
      </c>
      <c r="G100" s="83" t="s">
        <v>132</v>
      </c>
      <c r="H100" s="83" t="s">
        <v>440</v>
      </c>
      <c r="I100" s="83" t="s">
        <v>209</v>
      </c>
      <c r="J100" s="83" t="s">
        <v>452</v>
      </c>
      <c r="K100" s="84">
        <v>9.85</v>
      </c>
      <c r="L100" s="83" t="s">
        <v>102</v>
      </c>
      <c r="M100" s="85">
        <v>2.7900000000000001E-2</v>
      </c>
      <c r="N100" s="85">
        <v>3.73E-2</v>
      </c>
      <c r="O100" s="84">
        <v>2669000</v>
      </c>
      <c r="P100" s="84">
        <v>92.2</v>
      </c>
      <c r="Q100" s="84">
        <v>0</v>
      </c>
      <c r="R100" s="84">
        <v>2460.8180000000002</v>
      </c>
      <c r="S100" s="85">
        <v>1.3299999999999999E-2</v>
      </c>
      <c r="T100" s="85">
        <v>6.6E-3</v>
      </c>
      <c r="U100" s="85">
        <v>1.4E-3</v>
      </c>
    </row>
    <row r="101" spans="2:21" s="82" customFormat="1">
      <c r="B101" s="83" t="s">
        <v>605</v>
      </c>
      <c r="C101" s="83" t="s">
        <v>606</v>
      </c>
      <c r="D101" s="83" t="s">
        <v>100</v>
      </c>
      <c r="E101" s="83" t="s">
        <v>123</v>
      </c>
      <c r="F101" s="83" t="s">
        <v>607</v>
      </c>
      <c r="G101" s="83" t="s">
        <v>447</v>
      </c>
      <c r="H101" s="83" t="s">
        <v>440</v>
      </c>
      <c r="I101" s="83" t="s">
        <v>209</v>
      </c>
      <c r="J101" s="83" t="s">
        <v>516</v>
      </c>
      <c r="K101" s="84">
        <v>1.8</v>
      </c>
      <c r="L101" s="83" t="s">
        <v>102</v>
      </c>
      <c r="M101" s="85">
        <v>5.8000000000000003E-2</v>
      </c>
      <c r="N101" s="85">
        <v>4.0500000000000001E-2</v>
      </c>
      <c r="O101" s="84">
        <v>1651493.29</v>
      </c>
      <c r="P101" s="84">
        <v>105.14</v>
      </c>
      <c r="Q101" s="84">
        <v>0</v>
      </c>
      <c r="R101" s="84">
        <v>1736.3800451059999</v>
      </c>
      <c r="S101" s="85">
        <v>3.5000000000000001E-3</v>
      </c>
      <c r="T101" s="85">
        <v>4.5999999999999999E-3</v>
      </c>
      <c r="U101" s="85">
        <v>1E-3</v>
      </c>
    </row>
    <row r="102" spans="2:21" s="82" customFormat="1">
      <c r="B102" s="83" t="s">
        <v>608</v>
      </c>
      <c r="C102" s="83" t="s">
        <v>609</v>
      </c>
      <c r="D102" s="83" t="s">
        <v>100</v>
      </c>
      <c r="E102" s="83" t="s">
        <v>123</v>
      </c>
      <c r="F102" s="83" t="s">
        <v>610</v>
      </c>
      <c r="G102" s="83" t="s">
        <v>611</v>
      </c>
      <c r="H102" s="83" t="s">
        <v>440</v>
      </c>
      <c r="I102" s="83" t="s">
        <v>209</v>
      </c>
      <c r="J102" s="83" t="s">
        <v>415</v>
      </c>
      <c r="K102" s="84">
        <v>1.23</v>
      </c>
      <c r="L102" s="83" t="s">
        <v>102</v>
      </c>
      <c r="M102" s="85">
        <v>2.8000000000000001E-2</v>
      </c>
      <c r="N102" s="85">
        <v>1.9400000000000001E-2</v>
      </c>
      <c r="O102" s="84">
        <v>266651.34999999998</v>
      </c>
      <c r="P102" s="84">
        <v>101.75</v>
      </c>
      <c r="Q102" s="84">
        <v>0</v>
      </c>
      <c r="R102" s="84">
        <v>271.31774862499998</v>
      </c>
      <c r="S102" s="85">
        <v>2.5999999999999999E-3</v>
      </c>
      <c r="T102" s="85">
        <v>6.9999999999999999E-4</v>
      </c>
      <c r="U102" s="85">
        <v>2.0000000000000001E-4</v>
      </c>
    </row>
    <row r="103" spans="2:21" s="82" customFormat="1">
      <c r="B103" s="83" t="s">
        <v>612</v>
      </c>
      <c r="C103" s="83" t="s">
        <v>613</v>
      </c>
      <c r="D103" s="83" t="s">
        <v>100</v>
      </c>
      <c r="E103" s="83" t="s">
        <v>123</v>
      </c>
      <c r="F103" s="83" t="s">
        <v>610</v>
      </c>
      <c r="G103" s="83" t="s">
        <v>611</v>
      </c>
      <c r="H103" s="83" t="s">
        <v>440</v>
      </c>
      <c r="I103" s="83" t="s">
        <v>209</v>
      </c>
      <c r="J103" s="83" t="s">
        <v>614</v>
      </c>
      <c r="K103" s="84">
        <v>2.98</v>
      </c>
      <c r="L103" s="83" t="s">
        <v>102</v>
      </c>
      <c r="M103" s="85">
        <v>2.29E-2</v>
      </c>
      <c r="N103" s="85">
        <v>2.4400000000000002E-2</v>
      </c>
      <c r="O103" s="84">
        <v>613483.15</v>
      </c>
      <c r="P103" s="84">
        <v>100.35</v>
      </c>
      <c r="Q103" s="84">
        <v>0</v>
      </c>
      <c r="R103" s="84">
        <v>615.63034102500001</v>
      </c>
      <c r="S103" s="85">
        <v>1.6000000000000001E-3</v>
      </c>
      <c r="T103" s="85">
        <v>1.6000000000000001E-3</v>
      </c>
      <c r="U103" s="85">
        <v>2.9999999999999997E-4</v>
      </c>
    </row>
    <row r="104" spans="2:21" s="82" customFormat="1">
      <c r="B104" s="83" t="s">
        <v>617</v>
      </c>
      <c r="C104" s="83">
        <v>11630620</v>
      </c>
      <c r="D104" s="83" t="s">
        <v>100</v>
      </c>
      <c r="E104" s="83" t="s">
        <v>123</v>
      </c>
      <c r="F104" s="83" t="s">
        <v>615</v>
      </c>
      <c r="G104" s="83" t="s">
        <v>447</v>
      </c>
      <c r="H104" s="83" t="s">
        <v>440</v>
      </c>
      <c r="I104" s="83" t="s">
        <v>209</v>
      </c>
      <c r="J104" s="83" t="s">
        <v>616</v>
      </c>
      <c r="K104" s="84">
        <v>2.69</v>
      </c>
      <c r="L104" s="83" t="s">
        <v>102</v>
      </c>
      <c r="M104" s="85">
        <v>3.9300000000000002E-2</v>
      </c>
      <c r="N104" s="85">
        <v>4.2599999999999999E-2</v>
      </c>
      <c r="O104" s="84">
        <v>1700000</v>
      </c>
      <c r="P104" s="84">
        <f>R104*1000/O104*100</f>
        <v>99.579508196721306</v>
      </c>
      <c r="Q104" s="84">
        <v>0</v>
      </c>
      <c r="R104" s="84">
        <f>1697.96-5.10836065573779</f>
        <v>1692.8516393442621</v>
      </c>
      <c r="S104" s="85">
        <v>2E-3</v>
      </c>
      <c r="T104" s="85">
        <f>R104/$R$11</f>
        <v>4.5111803500097912E-3</v>
      </c>
      <c r="U104" s="85">
        <f>R104/'סכום נכסי הקרן'!$C$42</f>
        <v>9.5345511531277362E-4</v>
      </c>
    </row>
    <row r="105" spans="2:21" s="82" customFormat="1">
      <c r="B105" s="83" t="s">
        <v>618</v>
      </c>
      <c r="C105" s="83" t="s">
        <v>619</v>
      </c>
      <c r="D105" s="83" t="s">
        <v>100</v>
      </c>
      <c r="E105" s="83" t="s">
        <v>123</v>
      </c>
      <c r="F105" s="83" t="s">
        <v>620</v>
      </c>
      <c r="G105" s="83" t="s">
        <v>447</v>
      </c>
      <c r="H105" s="83" t="s">
        <v>468</v>
      </c>
      <c r="I105" s="83" t="s">
        <v>209</v>
      </c>
      <c r="J105" s="83" t="s">
        <v>621</v>
      </c>
      <c r="K105" s="84">
        <v>2.37</v>
      </c>
      <c r="L105" s="83" t="s">
        <v>102</v>
      </c>
      <c r="M105" s="85">
        <v>4.7500000000000001E-2</v>
      </c>
      <c r="N105" s="85">
        <v>4.3400000000000001E-2</v>
      </c>
      <c r="O105" s="84">
        <v>1054880.47</v>
      </c>
      <c r="P105" s="84">
        <v>101.2</v>
      </c>
      <c r="Q105" s="84">
        <v>0</v>
      </c>
      <c r="R105" s="84">
        <v>1067.5390356400001</v>
      </c>
      <c r="S105" s="85">
        <v>1.6000000000000001E-3</v>
      </c>
      <c r="T105" s="85">
        <v>2.8E-3</v>
      </c>
      <c r="U105" s="85">
        <v>5.9999999999999995E-4</v>
      </c>
    </row>
    <row r="106" spans="2:21" s="82" customFormat="1">
      <c r="B106" s="83" t="s">
        <v>622</v>
      </c>
      <c r="C106" s="83" t="s">
        <v>623</v>
      </c>
      <c r="D106" s="83" t="s">
        <v>100</v>
      </c>
      <c r="E106" s="83" t="s">
        <v>123</v>
      </c>
      <c r="F106" s="83" t="s">
        <v>624</v>
      </c>
      <c r="G106" s="83" t="s">
        <v>447</v>
      </c>
      <c r="H106" s="83" t="s">
        <v>468</v>
      </c>
      <c r="I106" s="83" t="s">
        <v>209</v>
      </c>
      <c r="J106" s="83" t="s">
        <v>625</v>
      </c>
      <c r="K106" s="84">
        <v>1.1200000000000001</v>
      </c>
      <c r="L106" s="83" t="s">
        <v>102</v>
      </c>
      <c r="M106" s="85">
        <v>6.0499999999999998E-2</v>
      </c>
      <c r="N106" s="85">
        <v>3.27E-2</v>
      </c>
      <c r="O106" s="84">
        <v>277392</v>
      </c>
      <c r="P106" s="84">
        <v>105.16</v>
      </c>
      <c r="Q106" s="84">
        <v>0</v>
      </c>
      <c r="R106" s="84">
        <v>291.70542719999997</v>
      </c>
      <c r="S106" s="85">
        <v>5.0000000000000001E-4</v>
      </c>
      <c r="T106" s="85">
        <v>8.0000000000000004E-4</v>
      </c>
      <c r="U106" s="85">
        <v>2.0000000000000001E-4</v>
      </c>
    </row>
    <row r="107" spans="2:21" s="82" customFormat="1">
      <c r="B107" s="83" t="s">
        <v>626</v>
      </c>
      <c r="C107" s="83" t="s">
        <v>627</v>
      </c>
      <c r="D107" s="83" t="s">
        <v>100</v>
      </c>
      <c r="E107" s="83" t="s">
        <v>123</v>
      </c>
      <c r="F107" s="83" t="s">
        <v>628</v>
      </c>
      <c r="G107" s="83" t="s">
        <v>477</v>
      </c>
      <c r="H107" s="83" t="s">
        <v>629</v>
      </c>
      <c r="I107" s="83" t="s">
        <v>209</v>
      </c>
      <c r="J107" s="83" t="s">
        <v>630</v>
      </c>
      <c r="K107" s="84">
        <v>3.13</v>
      </c>
      <c r="L107" s="83" t="s">
        <v>102</v>
      </c>
      <c r="M107" s="85">
        <v>3.9E-2</v>
      </c>
      <c r="N107" s="85">
        <v>0.03</v>
      </c>
      <c r="O107" s="84">
        <v>1551258</v>
      </c>
      <c r="P107" s="84">
        <v>102.87</v>
      </c>
      <c r="Q107" s="84">
        <v>0</v>
      </c>
      <c r="R107" s="84">
        <v>1595.7791046</v>
      </c>
      <c r="S107" s="85">
        <v>2.2000000000000001E-3</v>
      </c>
      <c r="T107" s="85">
        <v>4.3E-3</v>
      </c>
      <c r="U107" s="85">
        <v>8.9999999999999998E-4</v>
      </c>
    </row>
    <row r="108" spans="2:21" s="82" customFormat="1">
      <c r="B108" s="83" t="s">
        <v>631</v>
      </c>
      <c r="C108" s="83" t="s">
        <v>632</v>
      </c>
      <c r="D108" s="83" t="s">
        <v>100</v>
      </c>
      <c r="E108" s="83" t="s">
        <v>123</v>
      </c>
      <c r="F108" s="83" t="s">
        <v>633</v>
      </c>
      <c r="G108" s="83" t="s">
        <v>519</v>
      </c>
      <c r="H108" s="83" t="s">
        <v>629</v>
      </c>
      <c r="I108" s="83" t="s">
        <v>209</v>
      </c>
      <c r="J108" s="83" t="s">
        <v>391</v>
      </c>
      <c r="K108" s="84">
        <v>5.3</v>
      </c>
      <c r="L108" s="83" t="s">
        <v>102</v>
      </c>
      <c r="M108" s="85">
        <v>2.5000000000000001E-3</v>
      </c>
      <c r="N108" s="85">
        <v>2.64E-2</v>
      </c>
      <c r="O108" s="84">
        <v>2583000</v>
      </c>
      <c r="P108" s="84">
        <v>88.3</v>
      </c>
      <c r="Q108" s="84">
        <v>0</v>
      </c>
      <c r="R108" s="84">
        <v>2280.7890000000002</v>
      </c>
      <c r="S108" s="85">
        <v>4.5999999999999999E-3</v>
      </c>
      <c r="T108" s="85">
        <v>6.1000000000000004E-3</v>
      </c>
      <c r="U108" s="85">
        <v>1.2999999999999999E-3</v>
      </c>
    </row>
    <row r="109" spans="2:21" s="82" customFormat="1">
      <c r="B109" s="83" t="s">
        <v>634</v>
      </c>
      <c r="C109" s="83" t="s">
        <v>635</v>
      </c>
      <c r="D109" s="83" t="s">
        <v>100</v>
      </c>
      <c r="E109" s="83" t="s">
        <v>123</v>
      </c>
      <c r="F109" s="83" t="s">
        <v>485</v>
      </c>
      <c r="G109" s="83" t="s">
        <v>447</v>
      </c>
      <c r="H109" s="83" t="s">
        <v>486</v>
      </c>
      <c r="I109" s="83" t="s">
        <v>150</v>
      </c>
      <c r="J109" s="83" t="s">
        <v>636</v>
      </c>
      <c r="K109" s="84">
        <v>4.6399999999999997</v>
      </c>
      <c r="L109" s="83" t="s">
        <v>102</v>
      </c>
      <c r="M109" s="85">
        <v>3.2500000000000001E-2</v>
      </c>
      <c r="N109" s="85">
        <v>3.5999999999999997E-2</v>
      </c>
      <c r="O109" s="84">
        <v>1700000</v>
      </c>
      <c r="P109" s="84">
        <v>98.46</v>
      </c>
      <c r="Q109" s="84">
        <v>0</v>
      </c>
      <c r="R109" s="84">
        <v>1673.82</v>
      </c>
      <c r="S109" s="85">
        <v>5.0000000000000001E-3</v>
      </c>
      <c r="T109" s="85">
        <v>4.4999999999999997E-3</v>
      </c>
      <c r="U109" s="85">
        <v>8.9999999999999998E-4</v>
      </c>
    </row>
    <row r="110" spans="2:21" s="82" customFormat="1">
      <c r="B110" s="83" t="s">
        <v>637</v>
      </c>
      <c r="C110" s="83" t="s">
        <v>638</v>
      </c>
      <c r="D110" s="83" t="s">
        <v>100</v>
      </c>
      <c r="E110" s="83" t="s">
        <v>123</v>
      </c>
      <c r="F110" s="83" t="s">
        <v>485</v>
      </c>
      <c r="G110" s="83" t="s">
        <v>447</v>
      </c>
      <c r="H110" s="83" t="s">
        <v>486</v>
      </c>
      <c r="I110" s="83" t="s">
        <v>150</v>
      </c>
      <c r="J110" s="83" t="s">
        <v>639</v>
      </c>
      <c r="K110" s="84">
        <v>4.6100000000000003</v>
      </c>
      <c r="L110" s="83" t="s">
        <v>102</v>
      </c>
      <c r="M110" s="85">
        <v>2.3E-2</v>
      </c>
      <c r="N110" s="85">
        <v>3.2899999999999999E-2</v>
      </c>
      <c r="O110" s="84">
        <v>6854502.54</v>
      </c>
      <c r="P110" s="84">
        <v>95.8</v>
      </c>
      <c r="Q110" s="84">
        <v>0</v>
      </c>
      <c r="R110" s="84">
        <v>6566.6134333199998</v>
      </c>
      <c r="S110" s="85">
        <v>1.1599999999999999E-2</v>
      </c>
      <c r="T110" s="85">
        <v>1.7500000000000002E-2</v>
      </c>
      <c r="U110" s="85">
        <v>3.7000000000000002E-3</v>
      </c>
    </row>
    <row r="111" spans="2:21" s="82" customFormat="1">
      <c r="B111" s="83" t="s">
        <v>640</v>
      </c>
      <c r="C111" s="83" t="s">
        <v>641</v>
      </c>
      <c r="D111" s="83" t="s">
        <v>100</v>
      </c>
      <c r="E111" s="83" t="s">
        <v>123</v>
      </c>
      <c r="F111" s="83" t="s">
        <v>642</v>
      </c>
      <c r="G111" s="83" t="s">
        <v>473</v>
      </c>
      <c r="H111" s="83" t="s">
        <v>629</v>
      </c>
      <c r="I111" s="83" t="s">
        <v>209</v>
      </c>
      <c r="J111" s="83" t="s">
        <v>643</v>
      </c>
      <c r="K111" s="84">
        <v>5.22</v>
      </c>
      <c r="L111" s="83" t="s">
        <v>102</v>
      </c>
      <c r="M111" s="85">
        <v>0.05</v>
      </c>
      <c r="N111" s="85">
        <v>4.8099999999999997E-2</v>
      </c>
      <c r="O111" s="84">
        <v>3410256.41</v>
      </c>
      <c r="P111" s="84">
        <v>101.32</v>
      </c>
      <c r="Q111" s="84">
        <v>0</v>
      </c>
      <c r="R111" s="84">
        <v>3455.2717946120001</v>
      </c>
      <c r="S111" s="85">
        <v>4.1000000000000003E-3</v>
      </c>
      <c r="T111" s="85">
        <v>9.1999999999999998E-3</v>
      </c>
      <c r="U111" s="85">
        <v>1.9E-3</v>
      </c>
    </row>
    <row r="112" spans="2:21" s="82" customFormat="1">
      <c r="B112" s="83" t="s">
        <v>644</v>
      </c>
      <c r="C112" s="83" t="s">
        <v>645</v>
      </c>
      <c r="D112" s="83" t="s">
        <v>100</v>
      </c>
      <c r="E112" s="83" t="s">
        <v>123</v>
      </c>
      <c r="F112" s="83" t="s">
        <v>472</v>
      </c>
      <c r="G112" s="83" t="s">
        <v>473</v>
      </c>
      <c r="H112" s="83" t="s">
        <v>629</v>
      </c>
      <c r="I112" s="83" t="s">
        <v>209</v>
      </c>
      <c r="J112" s="83" t="s">
        <v>646</v>
      </c>
      <c r="K112" s="84">
        <v>1.68</v>
      </c>
      <c r="L112" s="83" t="s">
        <v>102</v>
      </c>
      <c r="M112" s="85">
        <v>3.85E-2</v>
      </c>
      <c r="N112" s="85">
        <v>3.27E-2</v>
      </c>
      <c r="O112" s="84">
        <v>2795110</v>
      </c>
      <c r="P112" s="84">
        <v>101.95</v>
      </c>
      <c r="Q112" s="84">
        <v>0</v>
      </c>
      <c r="R112" s="84">
        <v>2849.6146450000001</v>
      </c>
      <c r="S112" s="85">
        <v>2.2499999999999999E-2</v>
      </c>
      <c r="T112" s="85">
        <v>7.6E-3</v>
      </c>
      <c r="U112" s="85">
        <v>1.6000000000000001E-3</v>
      </c>
    </row>
    <row r="113" spans="2:21" s="82" customFormat="1">
      <c r="B113" s="83" t="s">
        <v>649</v>
      </c>
      <c r="C113" s="83" t="s">
        <v>650</v>
      </c>
      <c r="D113" s="83" t="s">
        <v>100</v>
      </c>
      <c r="E113" s="83" t="s">
        <v>123</v>
      </c>
      <c r="F113" s="83" t="s">
        <v>651</v>
      </c>
      <c r="G113" s="83" t="s">
        <v>477</v>
      </c>
      <c r="H113" s="83" t="s">
        <v>629</v>
      </c>
      <c r="I113" s="83" t="s">
        <v>209</v>
      </c>
      <c r="J113" s="83" t="s">
        <v>464</v>
      </c>
      <c r="K113" s="84">
        <v>2.71</v>
      </c>
      <c r="L113" s="83" t="s">
        <v>102</v>
      </c>
      <c r="M113" s="85">
        <v>2.63E-2</v>
      </c>
      <c r="N113" s="85">
        <v>2.92E-2</v>
      </c>
      <c r="O113" s="84">
        <v>2280000</v>
      </c>
      <c r="P113" s="84">
        <v>100.33</v>
      </c>
      <c r="Q113" s="84">
        <v>0</v>
      </c>
      <c r="R113" s="84">
        <v>2287.5239999999999</v>
      </c>
      <c r="S113" s="85">
        <v>2.3800000000000002E-2</v>
      </c>
      <c r="T113" s="85">
        <v>6.1000000000000004E-3</v>
      </c>
      <c r="U113" s="85">
        <v>1.2999999999999999E-3</v>
      </c>
    </row>
    <row r="114" spans="2:21" s="82" customFormat="1">
      <c r="B114" s="83" t="s">
        <v>652</v>
      </c>
      <c r="C114" s="83" t="s">
        <v>653</v>
      </c>
      <c r="D114" s="83" t="s">
        <v>100</v>
      </c>
      <c r="E114" s="83" t="s">
        <v>123</v>
      </c>
      <c r="F114" s="83" t="s">
        <v>654</v>
      </c>
      <c r="G114" s="83" t="s">
        <v>447</v>
      </c>
      <c r="H114" s="83" t="s">
        <v>486</v>
      </c>
      <c r="I114" s="83" t="s">
        <v>150</v>
      </c>
      <c r="J114" s="83" t="s">
        <v>309</v>
      </c>
      <c r="K114" s="84">
        <v>2.95</v>
      </c>
      <c r="L114" s="83" t="s">
        <v>102</v>
      </c>
      <c r="M114" s="85">
        <v>4.99E-2</v>
      </c>
      <c r="N114" s="85">
        <v>3.0599999999999999E-2</v>
      </c>
      <c r="O114" s="84">
        <v>1927000</v>
      </c>
      <c r="P114" s="84">
        <v>105.76</v>
      </c>
      <c r="Q114" s="84">
        <v>0</v>
      </c>
      <c r="R114" s="84">
        <v>2037.9952000000001</v>
      </c>
      <c r="S114" s="85">
        <v>7.7000000000000002E-3</v>
      </c>
      <c r="T114" s="85">
        <v>5.4000000000000003E-3</v>
      </c>
      <c r="U114" s="85">
        <v>1.1000000000000001E-3</v>
      </c>
    </row>
    <row r="115" spans="2:21" s="82" customFormat="1">
      <c r="B115" s="83" t="s">
        <v>655</v>
      </c>
      <c r="C115" s="83" t="s">
        <v>656</v>
      </c>
      <c r="D115" s="83" t="s">
        <v>100</v>
      </c>
      <c r="E115" s="83" t="s">
        <v>123</v>
      </c>
      <c r="F115" s="83" t="s">
        <v>657</v>
      </c>
      <c r="G115" s="83" t="s">
        <v>447</v>
      </c>
      <c r="H115" s="83" t="s">
        <v>629</v>
      </c>
      <c r="I115" s="83" t="s">
        <v>209</v>
      </c>
      <c r="J115" s="83" t="s">
        <v>658</v>
      </c>
      <c r="K115" s="84">
        <v>1.17</v>
      </c>
      <c r="L115" s="83" t="s">
        <v>102</v>
      </c>
      <c r="M115" s="85">
        <v>5.5E-2</v>
      </c>
      <c r="N115" s="85">
        <v>2.8899999999999999E-2</v>
      </c>
      <c r="O115" s="84">
        <v>2580000</v>
      </c>
      <c r="P115" s="84">
        <v>104.4</v>
      </c>
      <c r="Q115" s="84">
        <v>0</v>
      </c>
      <c r="R115" s="84">
        <v>2693.52</v>
      </c>
      <c r="S115" s="85">
        <v>2.69E-2</v>
      </c>
      <c r="T115" s="85">
        <v>7.1999999999999998E-3</v>
      </c>
      <c r="U115" s="85">
        <v>1.5E-3</v>
      </c>
    </row>
    <row r="116" spans="2:21" s="82" customFormat="1">
      <c r="B116" s="83" t="s">
        <v>659</v>
      </c>
      <c r="C116" s="83" t="s">
        <v>660</v>
      </c>
      <c r="D116" s="83" t="s">
        <v>100</v>
      </c>
      <c r="E116" s="83" t="s">
        <v>123</v>
      </c>
      <c r="F116" s="83" t="s">
        <v>661</v>
      </c>
      <c r="G116" s="83" t="s">
        <v>493</v>
      </c>
      <c r="H116" s="83" t="s">
        <v>495</v>
      </c>
      <c r="I116" s="83" t="s">
        <v>150</v>
      </c>
      <c r="J116" s="83" t="s">
        <v>662</v>
      </c>
      <c r="K116" s="84">
        <v>0</v>
      </c>
      <c r="L116" s="83" t="s">
        <v>102</v>
      </c>
      <c r="M116" s="85">
        <v>3.2399999999999998E-2</v>
      </c>
      <c r="N116" s="85">
        <v>0</v>
      </c>
      <c r="O116" s="84">
        <v>2416624.88</v>
      </c>
      <c r="P116" s="84">
        <v>101.2</v>
      </c>
      <c r="Q116" s="84">
        <v>0</v>
      </c>
      <c r="R116" s="84">
        <v>2445.62437856</v>
      </c>
      <c r="S116" s="85">
        <v>7.4999999999999997E-3</v>
      </c>
      <c r="T116" s="85">
        <v>6.4999999999999997E-3</v>
      </c>
      <c r="U116" s="85">
        <v>1.4E-3</v>
      </c>
    </row>
    <row r="117" spans="2:21" s="82" customFormat="1">
      <c r="B117" s="83" t="s">
        <v>663</v>
      </c>
      <c r="C117" s="83" t="s">
        <v>664</v>
      </c>
      <c r="D117" s="83" t="s">
        <v>100</v>
      </c>
      <c r="E117" s="83" t="s">
        <v>123</v>
      </c>
      <c r="F117" s="83" t="s">
        <v>665</v>
      </c>
      <c r="G117" s="83" t="s">
        <v>508</v>
      </c>
      <c r="H117" s="83" t="s">
        <v>495</v>
      </c>
      <c r="I117" s="83" t="s">
        <v>150</v>
      </c>
      <c r="J117" s="83" t="s">
        <v>666</v>
      </c>
      <c r="K117" s="84">
        <v>2.74</v>
      </c>
      <c r="L117" s="83" t="s">
        <v>102</v>
      </c>
      <c r="M117" s="85">
        <v>7.0000000000000007E-2</v>
      </c>
      <c r="N117" s="85">
        <v>6.9199999999999998E-2</v>
      </c>
      <c r="O117" s="84">
        <v>2292931</v>
      </c>
      <c r="P117" s="84">
        <v>100.5</v>
      </c>
      <c r="Q117" s="84">
        <v>0</v>
      </c>
      <c r="R117" s="84">
        <v>2304.3956549999998</v>
      </c>
      <c r="S117" s="85">
        <v>5.7999999999999996E-3</v>
      </c>
      <c r="T117" s="85">
        <v>6.1000000000000004E-3</v>
      </c>
      <c r="U117" s="85">
        <v>1.2999999999999999E-3</v>
      </c>
    </row>
    <row r="118" spans="2:21" s="82" customFormat="1">
      <c r="B118" s="83" t="s">
        <v>667</v>
      </c>
      <c r="C118" s="83" t="s">
        <v>668</v>
      </c>
      <c r="D118" s="83" t="s">
        <v>100</v>
      </c>
      <c r="E118" s="83" t="s">
        <v>123</v>
      </c>
      <c r="F118" s="83" t="s">
        <v>669</v>
      </c>
      <c r="G118" s="83" t="s">
        <v>493</v>
      </c>
      <c r="H118" s="83" t="s">
        <v>499</v>
      </c>
      <c r="I118" s="83" t="s">
        <v>209</v>
      </c>
      <c r="J118" s="83" t="s">
        <v>670</v>
      </c>
      <c r="K118" s="84">
        <v>1.8</v>
      </c>
      <c r="L118" s="83" t="s">
        <v>102</v>
      </c>
      <c r="M118" s="85">
        <v>4.9000000000000002E-2</v>
      </c>
      <c r="N118" s="85">
        <v>3.6200000000000003E-2</v>
      </c>
      <c r="O118" s="84">
        <v>5020750</v>
      </c>
      <c r="P118" s="84">
        <v>103.56</v>
      </c>
      <c r="Q118" s="84">
        <v>0</v>
      </c>
      <c r="R118" s="84">
        <v>5199.4886999999999</v>
      </c>
      <c r="S118" s="85">
        <v>2.64E-2</v>
      </c>
      <c r="T118" s="85">
        <v>1.3899999999999999E-2</v>
      </c>
      <c r="U118" s="85">
        <v>2.8999999999999998E-3</v>
      </c>
    </row>
    <row r="119" spans="2:21" s="82" customFormat="1">
      <c r="B119" s="83" t="s">
        <v>671</v>
      </c>
      <c r="C119" s="83" t="s">
        <v>672</v>
      </c>
      <c r="D119" s="83" t="s">
        <v>100</v>
      </c>
      <c r="E119" s="83" t="s">
        <v>123</v>
      </c>
      <c r="F119" s="83" t="s">
        <v>673</v>
      </c>
      <c r="G119" s="83" t="s">
        <v>648</v>
      </c>
      <c r="H119" s="83" t="s">
        <v>499</v>
      </c>
      <c r="I119" s="83" t="s">
        <v>209</v>
      </c>
      <c r="J119" s="83" t="s">
        <v>674</v>
      </c>
      <c r="K119" s="84">
        <v>3.55</v>
      </c>
      <c r="L119" s="83" t="s">
        <v>102</v>
      </c>
      <c r="M119" s="85">
        <v>6.5000000000000002E-2</v>
      </c>
      <c r="N119" s="85">
        <v>4.5699999999999998E-2</v>
      </c>
      <c r="O119" s="84">
        <v>1746569</v>
      </c>
      <c r="P119" s="84">
        <v>108.75</v>
      </c>
      <c r="Q119" s="84">
        <v>0</v>
      </c>
      <c r="R119" s="84">
        <v>1899.3937874999999</v>
      </c>
      <c r="S119" s="85">
        <v>3.0000000000000001E-3</v>
      </c>
      <c r="T119" s="85">
        <v>5.1000000000000004E-3</v>
      </c>
      <c r="U119" s="85">
        <v>1.1000000000000001E-3</v>
      </c>
    </row>
    <row r="120" spans="2:21" s="82" customFormat="1">
      <c r="B120" s="83" t="s">
        <v>675</v>
      </c>
      <c r="C120" s="83" t="s">
        <v>676</v>
      </c>
      <c r="D120" s="83" t="s">
        <v>100</v>
      </c>
      <c r="E120" s="83" t="s">
        <v>123</v>
      </c>
      <c r="F120" s="83" t="s">
        <v>677</v>
      </c>
      <c r="G120" s="83" t="s">
        <v>678</v>
      </c>
      <c r="H120" s="83" t="s">
        <v>495</v>
      </c>
      <c r="I120" s="83" t="s">
        <v>150</v>
      </c>
      <c r="J120" s="83" t="s">
        <v>679</v>
      </c>
      <c r="K120" s="84">
        <v>4.1399999999999997</v>
      </c>
      <c r="L120" s="83" t="s">
        <v>102</v>
      </c>
      <c r="M120" s="85">
        <v>0.04</v>
      </c>
      <c r="N120" s="85">
        <v>-6.3200000000000006E-2</v>
      </c>
      <c r="O120" s="84">
        <v>2500000</v>
      </c>
      <c r="P120" s="84">
        <v>154.1</v>
      </c>
      <c r="Q120" s="84">
        <v>0</v>
      </c>
      <c r="R120" s="84">
        <v>3852.5</v>
      </c>
      <c r="S120" s="85">
        <v>8.3999999999999995E-3</v>
      </c>
      <c r="T120" s="85">
        <v>1.03E-2</v>
      </c>
      <c r="U120" s="85">
        <v>2.2000000000000001E-3</v>
      </c>
    </row>
    <row r="121" spans="2:21" s="82" customFormat="1">
      <c r="B121" s="83" t="s">
        <v>682</v>
      </c>
      <c r="C121" s="83">
        <v>11576680</v>
      </c>
      <c r="D121" s="83" t="s">
        <v>100</v>
      </c>
      <c r="E121" s="83" t="s">
        <v>123</v>
      </c>
      <c r="F121" s="83" t="s">
        <v>680</v>
      </c>
      <c r="G121" s="83" t="s">
        <v>358</v>
      </c>
      <c r="H121" s="83" t="s">
        <v>495</v>
      </c>
      <c r="I121" s="83" t="s">
        <v>150</v>
      </c>
      <c r="J121" s="83" t="s">
        <v>681</v>
      </c>
      <c r="K121" s="84">
        <v>4.05</v>
      </c>
      <c r="L121" s="83" t="s">
        <v>102</v>
      </c>
      <c r="M121" s="85">
        <v>4.1000000000000002E-2</v>
      </c>
      <c r="N121" s="85">
        <v>4.1399999999999999E-2</v>
      </c>
      <c r="O121" s="84">
        <v>2650000</v>
      </c>
      <c r="P121" s="84">
        <f>R121*1000/O121*100</f>
        <v>101.47863387978143</v>
      </c>
      <c r="Q121" s="84">
        <v>0</v>
      </c>
      <c r="R121" s="84">
        <f>2695.315-6.13120218579236</f>
        <v>2689.1837978142075</v>
      </c>
      <c r="S121" s="85">
        <v>7.6E-3</v>
      </c>
      <c r="T121" s="85">
        <f>R121/$R$11</f>
        <v>7.1662470734667185E-3</v>
      </c>
      <c r="U121" s="85">
        <f>R121/'סכום נכסי הקרן'!$C$42</f>
        <v>1.5146135600136686E-3</v>
      </c>
    </row>
    <row r="122" spans="2:21" s="82" customFormat="1">
      <c r="B122" s="83" t="s">
        <v>683</v>
      </c>
      <c r="C122" s="83" t="s">
        <v>684</v>
      </c>
      <c r="D122" s="83" t="s">
        <v>100</v>
      </c>
      <c r="E122" s="83" t="s">
        <v>123</v>
      </c>
      <c r="F122" s="83" t="s">
        <v>685</v>
      </c>
      <c r="G122" s="83" t="s">
        <v>508</v>
      </c>
      <c r="H122" s="83" t="s">
        <v>686</v>
      </c>
      <c r="I122" s="83" t="s">
        <v>150</v>
      </c>
      <c r="J122" s="83" t="s">
        <v>687</v>
      </c>
      <c r="K122" s="84">
        <v>1.87</v>
      </c>
      <c r="L122" s="83" t="s">
        <v>102</v>
      </c>
      <c r="M122" s="85">
        <v>4.7500000000000001E-2</v>
      </c>
      <c r="N122" s="85">
        <v>3.5299999999999998E-2</v>
      </c>
      <c r="O122" s="84">
        <v>2163000</v>
      </c>
      <c r="P122" s="84">
        <v>103.5</v>
      </c>
      <c r="Q122" s="84">
        <v>0</v>
      </c>
      <c r="R122" s="84">
        <v>2238.7049999999999</v>
      </c>
      <c r="S122" s="85">
        <v>9.7999999999999997E-3</v>
      </c>
      <c r="T122" s="85">
        <v>6.0000000000000001E-3</v>
      </c>
      <c r="U122" s="85">
        <v>1.2999999999999999E-3</v>
      </c>
    </row>
    <row r="123" spans="2:21" s="82" customFormat="1">
      <c r="B123" s="83" t="s">
        <v>688</v>
      </c>
      <c r="C123" s="83">
        <v>44801900</v>
      </c>
      <c r="D123" s="83" t="s">
        <v>100</v>
      </c>
      <c r="E123" s="83" t="s">
        <v>123</v>
      </c>
      <c r="F123" s="83" t="s">
        <v>689</v>
      </c>
      <c r="G123" s="83" t="s">
        <v>493</v>
      </c>
      <c r="H123" s="83" t="s">
        <v>686</v>
      </c>
      <c r="I123" s="83" t="s">
        <v>150</v>
      </c>
      <c r="J123" s="83" t="s">
        <v>690</v>
      </c>
      <c r="K123" s="84">
        <v>2.17</v>
      </c>
      <c r="L123" s="83" t="s">
        <v>102</v>
      </c>
      <c r="M123" s="85">
        <v>4.1000000000000002E-2</v>
      </c>
      <c r="N123" s="85">
        <v>4.2799999999999998E-2</v>
      </c>
      <c r="O123" s="84">
        <v>1000000</v>
      </c>
      <c r="P123" s="84">
        <f>R123*1000/O123*100</f>
        <v>100.32770491803279</v>
      </c>
      <c r="Q123" s="84">
        <v>0</v>
      </c>
      <c r="R123" s="84">
        <f>1007.5-4.22295081967212</f>
        <v>1003.2770491803279</v>
      </c>
      <c r="S123" s="85">
        <v>0.01</v>
      </c>
      <c r="T123" s="85">
        <f>R123/$R$11</f>
        <v>2.6735737525299414E-3</v>
      </c>
      <c r="U123" s="85">
        <f>R123/'סכום נכסי הקרן'!$C$42</f>
        <v>5.6506997564619813E-4</v>
      </c>
    </row>
    <row r="124" spans="2:21" s="82" customFormat="1">
      <c r="B124" s="83" t="s">
        <v>691</v>
      </c>
      <c r="C124" s="83" t="s">
        <v>692</v>
      </c>
      <c r="D124" s="83" t="s">
        <v>100</v>
      </c>
      <c r="E124" s="83" t="s">
        <v>123</v>
      </c>
      <c r="F124" s="83" t="s">
        <v>689</v>
      </c>
      <c r="G124" s="83" t="s">
        <v>493</v>
      </c>
      <c r="H124" s="83" t="s">
        <v>686</v>
      </c>
      <c r="I124" s="83" t="s">
        <v>150</v>
      </c>
      <c r="J124" s="83" t="s">
        <v>693</v>
      </c>
      <c r="K124" s="84">
        <v>0.37</v>
      </c>
      <c r="L124" s="83" t="s">
        <v>102</v>
      </c>
      <c r="M124" s="85">
        <v>0.05</v>
      </c>
      <c r="N124" s="85">
        <v>3.44E-2</v>
      </c>
      <c r="O124" s="84">
        <v>2062500</v>
      </c>
      <c r="P124" s="84">
        <v>102.2</v>
      </c>
      <c r="Q124" s="84">
        <v>0</v>
      </c>
      <c r="R124" s="84">
        <v>2107.875</v>
      </c>
      <c r="S124" s="85">
        <v>8.1199999999999994E-2</v>
      </c>
      <c r="T124" s="85">
        <v>5.5999999999999999E-3</v>
      </c>
      <c r="U124" s="85">
        <v>1.1999999999999999E-3</v>
      </c>
    </row>
    <row r="125" spans="2:21" s="82" customFormat="1">
      <c r="B125" s="83" t="s">
        <v>694</v>
      </c>
      <c r="C125" s="83" t="s">
        <v>695</v>
      </c>
      <c r="D125" s="83" t="s">
        <v>100</v>
      </c>
      <c r="E125" s="83" t="s">
        <v>123</v>
      </c>
      <c r="F125" s="83" t="s">
        <v>507</v>
      </c>
      <c r="G125" s="83" t="s">
        <v>508</v>
      </c>
      <c r="H125" s="83" t="s">
        <v>509</v>
      </c>
      <c r="I125" s="83" t="s">
        <v>209</v>
      </c>
      <c r="J125" s="83" t="s">
        <v>696</v>
      </c>
      <c r="K125" s="84">
        <v>3.62</v>
      </c>
      <c r="L125" s="83" t="s">
        <v>102</v>
      </c>
      <c r="M125" s="85">
        <v>2.9000000000000001E-2</v>
      </c>
      <c r="N125" s="85">
        <v>3.4799999999999998E-2</v>
      </c>
      <c r="O125" s="84">
        <v>1462000</v>
      </c>
      <c r="P125" s="84">
        <v>98.79</v>
      </c>
      <c r="Q125" s="84">
        <v>0</v>
      </c>
      <c r="R125" s="84">
        <v>1444.3098</v>
      </c>
      <c r="S125" s="85">
        <v>9.7000000000000003E-3</v>
      </c>
      <c r="T125" s="85">
        <v>3.8E-3</v>
      </c>
      <c r="U125" s="85">
        <v>8.0000000000000004E-4</v>
      </c>
    </row>
    <row r="126" spans="2:21" s="82" customFormat="1">
      <c r="B126" s="83" t="s">
        <v>697</v>
      </c>
      <c r="C126" s="83" t="s">
        <v>698</v>
      </c>
      <c r="D126" s="83" t="s">
        <v>100</v>
      </c>
      <c r="E126" s="83" t="s">
        <v>123</v>
      </c>
      <c r="F126" s="83" t="s">
        <v>699</v>
      </c>
      <c r="G126" s="83" t="s">
        <v>493</v>
      </c>
      <c r="H126" s="83" t="s">
        <v>686</v>
      </c>
      <c r="I126" s="83" t="s">
        <v>150</v>
      </c>
      <c r="J126" s="83" t="s">
        <v>700</v>
      </c>
      <c r="K126" s="84">
        <v>2.4</v>
      </c>
      <c r="L126" s="83" t="s">
        <v>102</v>
      </c>
      <c r="M126" s="85">
        <v>2.9000000000000001E-2</v>
      </c>
      <c r="N126" s="85">
        <v>3.9E-2</v>
      </c>
      <c r="O126" s="84">
        <v>1497000</v>
      </c>
      <c r="P126" s="84">
        <v>98.45</v>
      </c>
      <c r="Q126" s="84">
        <v>0</v>
      </c>
      <c r="R126" s="84">
        <v>1473.7964999999999</v>
      </c>
      <c r="S126" s="85">
        <v>0.01</v>
      </c>
      <c r="T126" s="85">
        <v>3.8999999999999998E-3</v>
      </c>
      <c r="U126" s="85">
        <v>8.0000000000000004E-4</v>
      </c>
    </row>
    <row r="127" spans="2:21" s="82" customFormat="1">
      <c r="B127" s="83" t="s">
        <v>702</v>
      </c>
      <c r="C127" s="83" t="s">
        <v>703</v>
      </c>
      <c r="D127" s="83" t="s">
        <v>100</v>
      </c>
      <c r="E127" s="83" t="s">
        <v>123</v>
      </c>
      <c r="F127" s="83" t="s">
        <v>514</v>
      </c>
      <c r="G127" s="83" t="s">
        <v>477</v>
      </c>
      <c r="H127" s="83" t="s">
        <v>515</v>
      </c>
      <c r="I127" s="83" t="s">
        <v>209</v>
      </c>
      <c r="J127" s="83" t="s">
        <v>704</v>
      </c>
      <c r="K127" s="84">
        <v>2.56</v>
      </c>
      <c r="L127" s="83" t="s">
        <v>102</v>
      </c>
      <c r="M127" s="85">
        <v>4.8000000000000001E-2</v>
      </c>
      <c r="N127" s="85">
        <v>3.8100000000000002E-2</v>
      </c>
      <c r="O127" s="84">
        <v>750453.36</v>
      </c>
      <c r="P127" s="84">
        <v>103.81</v>
      </c>
      <c r="Q127" s="84">
        <v>0</v>
      </c>
      <c r="R127" s="84">
        <v>779.04563301600001</v>
      </c>
      <c r="S127" s="85">
        <v>5.0000000000000001E-4</v>
      </c>
      <c r="T127" s="85">
        <v>2.0999999999999999E-3</v>
      </c>
      <c r="U127" s="85">
        <v>4.0000000000000002E-4</v>
      </c>
    </row>
    <row r="128" spans="2:21" s="82" customFormat="1">
      <c r="B128" s="83" t="s">
        <v>705</v>
      </c>
      <c r="C128" s="83" t="s">
        <v>706</v>
      </c>
      <c r="D128" s="83" t="s">
        <v>100</v>
      </c>
      <c r="E128" s="83" t="s">
        <v>123</v>
      </c>
      <c r="F128" s="83" t="s">
        <v>707</v>
      </c>
      <c r="G128" s="83" t="s">
        <v>508</v>
      </c>
      <c r="H128" s="83" t="s">
        <v>701</v>
      </c>
      <c r="I128" s="83" t="s">
        <v>150</v>
      </c>
      <c r="J128" s="83" t="s">
        <v>529</v>
      </c>
      <c r="K128" s="84">
        <v>1.95</v>
      </c>
      <c r="L128" s="83" t="s">
        <v>102</v>
      </c>
      <c r="M128" s="85">
        <v>5.7000000000000002E-2</v>
      </c>
      <c r="N128" s="85">
        <v>2.8299999999999999E-2</v>
      </c>
      <c r="O128" s="84">
        <v>504447.38</v>
      </c>
      <c r="P128" s="84">
        <v>106.97</v>
      </c>
      <c r="Q128" s="84">
        <v>0</v>
      </c>
      <c r="R128" s="84">
        <v>539.60736238599998</v>
      </c>
      <c r="S128" s="85">
        <v>6.0000000000000001E-3</v>
      </c>
      <c r="T128" s="85">
        <v>1.4E-3</v>
      </c>
      <c r="U128" s="85">
        <v>2.9999999999999997E-4</v>
      </c>
    </row>
    <row r="129" spans="2:21" s="82" customFormat="1">
      <c r="B129" s="83" t="s">
        <v>708</v>
      </c>
      <c r="C129" s="83" t="s">
        <v>709</v>
      </c>
      <c r="D129" s="83" t="s">
        <v>100</v>
      </c>
      <c r="E129" s="83" t="s">
        <v>123</v>
      </c>
      <c r="F129" s="83" t="s">
        <v>710</v>
      </c>
      <c r="G129" s="83" t="s">
        <v>447</v>
      </c>
      <c r="H129" s="83" t="s">
        <v>228</v>
      </c>
      <c r="I129" s="83" t="s">
        <v>520</v>
      </c>
      <c r="J129" s="83" t="s">
        <v>711</v>
      </c>
      <c r="K129" s="84">
        <v>3.91</v>
      </c>
      <c r="L129" s="83" t="s">
        <v>102</v>
      </c>
      <c r="M129" s="85">
        <v>4.4999999999999998E-2</v>
      </c>
      <c r="N129" s="85">
        <v>4.4200000000000003E-2</v>
      </c>
      <c r="O129" s="84">
        <v>5000000</v>
      </c>
      <c r="P129" s="84">
        <v>100.93</v>
      </c>
      <c r="Q129" s="84">
        <v>0</v>
      </c>
      <c r="R129" s="84">
        <v>5046.5</v>
      </c>
      <c r="S129" s="85">
        <v>1.3899999999999999E-2</v>
      </c>
      <c r="T129" s="85">
        <v>1.34E-2</v>
      </c>
      <c r="U129" s="85">
        <v>2.8E-3</v>
      </c>
    </row>
    <row r="130" spans="2:21" s="82" customFormat="1">
      <c r="B130" s="83" t="s">
        <v>712</v>
      </c>
      <c r="C130" s="83" t="s">
        <v>713</v>
      </c>
      <c r="D130" s="83" t="s">
        <v>100</v>
      </c>
      <c r="E130" s="83" t="s">
        <v>123</v>
      </c>
      <c r="F130" s="83" t="s">
        <v>714</v>
      </c>
      <c r="G130" s="83" t="s">
        <v>132</v>
      </c>
      <c r="H130" s="83" t="s">
        <v>228</v>
      </c>
      <c r="I130" s="83" t="s">
        <v>520</v>
      </c>
      <c r="J130" s="83" t="s">
        <v>715</v>
      </c>
      <c r="K130" s="84">
        <v>4.28</v>
      </c>
      <c r="L130" s="83" t="s">
        <v>102</v>
      </c>
      <c r="M130" s="85">
        <v>3.6499999999999998E-2</v>
      </c>
      <c r="N130" s="85">
        <v>4.0300000000000002E-2</v>
      </c>
      <c r="O130" s="84">
        <v>2000000</v>
      </c>
      <c r="P130" s="84">
        <v>99.74</v>
      </c>
      <c r="Q130" s="84">
        <v>0</v>
      </c>
      <c r="R130" s="84">
        <v>1994.8</v>
      </c>
      <c r="S130" s="85">
        <v>1.4E-3</v>
      </c>
      <c r="T130" s="85">
        <v>5.3E-3</v>
      </c>
      <c r="U130" s="85">
        <v>1.1000000000000001E-3</v>
      </c>
    </row>
    <row r="131" spans="2:21" s="82" customFormat="1">
      <c r="B131" s="83" t="s">
        <v>716</v>
      </c>
      <c r="C131" s="83">
        <v>11778490</v>
      </c>
      <c r="D131" s="83" t="s">
        <v>100</v>
      </c>
      <c r="E131" s="83" t="s">
        <v>123</v>
      </c>
      <c r="F131" s="83" t="s">
        <v>647</v>
      </c>
      <c r="G131" s="83" t="s">
        <v>648</v>
      </c>
      <c r="H131" s="83" t="s">
        <v>228</v>
      </c>
      <c r="I131" s="83" t="s">
        <v>520</v>
      </c>
      <c r="J131" s="83" t="s">
        <v>282</v>
      </c>
      <c r="K131" s="84">
        <v>3.68</v>
      </c>
      <c r="L131" s="83" t="s">
        <v>102</v>
      </c>
      <c r="M131" s="85">
        <v>7.1999999999999995E-2</v>
      </c>
      <c r="N131" s="85">
        <v>5.1999999999999998E-2</v>
      </c>
      <c r="O131" s="84">
        <v>1873000</v>
      </c>
      <c r="P131" s="84">
        <f>R131*1000/O131*100</f>
        <v>109.37279178664892</v>
      </c>
      <c r="Q131" s="84">
        <v>0</v>
      </c>
      <c r="R131" s="84">
        <f>2050.1858-1.6334098360656</f>
        <v>2048.5523901639344</v>
      </c>
      <c r="S131" s="85">
        <v>2.2000000000000001E-3</v>
      </c>
      <c r="T131" s="85">
        <f t="shared" ref="T131:T132" si="2">R131/$R$11</f>
        <v>5.4590662723715405E-3</v>
      </c>
      <c r="U131" s="85">
        <f>R131/'סכום נכסי הקרן'!$C$42</f>
        <v>1.1537944082002359E-3</v>
      </c>
    </row>
    <row r="132" spans="2:21" s="82" customFormat="1">
      <c r="B132" s="83" t="s">
        <v>717</v>
      </c>
      <c r="C132" s="83">
        <v>11811220</v>
      </c>
      <c r="D132" s="83" t="s">
        <v>100</v>
      </c>
      <c r="E132" s="83" t="s">
        <v>123</v>
      </c>
      <c r="F132" s="83" t="s">
        <v>647</v>
      </c>
      <c r="G132" s="83" t="s">
        <v>648</v>
      </c>
      <c r="H132" s="83" t="s">
        <v>228</v>
      </c>
      <c r="I132" s="83" t="s">
        <v>520</v>
      </c>
      <c r="J132" s="83" t="s">
        <v>244</v>
      </c>
      <c r="K132" s="84">
        <v>3.94</v>
      </c>
      <c r="L132" s="83" t="s">
        <v>102</v>
      </c>
      <c r="M132" s="85">
        <v>6.2E-2</v>
      </c>
      <c r="N132" s="85">
        <v>5.28E-2</v>
      </c>
      <c r="O132" s="84">
        <v>2500000</v>
      </c>
      <c r="P132" s="84">
        <f>R132*1000/O132*100</f>
        <v>105.85278688524589</v>
      </c>
      <c r="Q132" s="84">
        <v>0</v>
      </c>
      <c r="R132" s="84">
        <f>2664.25-17.9303278688526</f>
        <v>2646.3196721311474</v>
      </c>
      <c r="S132" s="85">
        <v>5.7999999999999996E-3</v>
      </c>
      <c r="T132" s="85">
        <f t="shared" si="2"/>
        <v>7.0520209965869553E-3</v>
      </c>
      <c r="U132" s="85">
        <f>R132/'סכום נכסי הקרן'!$C$42</f>
        <v>1.4904714444578398E-3</v>
      </c>
    </row>
    <row r="133" spans="2:21" s="82" customFormat="1">
      <c r="B133" s="83" t="s">
        <v>718</v>
      </c>
      <c r="C133" s="83" t="s">
        <v>719</v>
      </c>
      <c r="D133" s="83" t="s">
        <v>100</v>
      </c>
      <c r="E133" s="83" t="s">
        <v>123</v>
      </c>
      <c r="F133" s="83" t="s">
        <v>720</v>
      </c>
      <c r="G133" s="83" t="s">
        <v>508</v>
      </c>
      <c r="H133" s="83" t="s">
        <v>228</v>
      </c>
      <c r="I133" s="83" t="s">
        <v>520</v>
      </c>
      <c r="J133" s="83" t="s">
        <v>721</v>
      </c>
      <c r="K133" s="84">
        <v>1.1399999999999999</v>
      </c>
      <c r="L133" s="83" t="s">
        <v>102</v>
      </c>
      <c r="M133" s="85">
        <v>3.4000000000000002E-2</v>
      </c>
      <c r="N133" s="85">
        <v>3.0499999999999999E-2</v>
      </c>
      <c r="O133" s="84">
        <v>861300</v>
      </c>
      <c r="P133" s="84">
        <v>101.27</v>
      </c>
      <c r="Q133" s="84">
        <v>0</v>
      </c>
      <c r="R133" s="84">
        <v>872.23851000000002</v>
      </c>
      <c r="S133" s="85">
        <v>1.17E-2</v>
      </c>
      <c r="T133" s="85">
        <v>2.3E-3</v>
      </c>
      <c r="U133" s="85">
        <v>5.0000000000000001E-4</v>
      </c>
    </row>
    <row r="134" spans="2:21" s="82" customFormat="1">
      <c r="B134" s="83" t="s">
        <v>722</v>
      </c>
      <c r="C134" s="83" t="s">
        <v>723</v>
      </c>
      <c r="D134" s="83" t="s">
        <v>100</v>
      </c>
      <c r="E134" s="83" t="s">
        <v>123</v>
      </c>
      <c r="F134" s="83" t="s">
        <v>720</v>
      </c>
      <c r="G134" s="83" t="s">
        <v>508</v>
      </c>
      <c r="H134" s="83" t="s">
        <v>228</v>
      </c>
      <c r="I134" s="83" t="s">
        <v>520</v>
      </c>
      <c r="J134" s="83" t="s">
        <v>724</v>
      </c>
      <c r="K134" s="84">
        <v>3.52</v>
      </c>
      <c r="L134" s="83" t="s">
        <v>102</v>
      </c>
      <c r="M134" s="85">
        <v>3.9E-2</v>
      </c>
      <c r="N134" s="85">
        <v>4.3499999999999997E-2</v>
      </c>
      <c r="O134" s="84">
        <v>1000000</v>
      </c>
      <c r="P134" s="84">
        <v>100.1</v>
      </c>
      <c r="Q134" s="84">
        <v>0</v>
      </c>
      <c r="R134" s="84">
        <v>1001</v>
      </c>
      <c r="S134" s="85">
        <v>5.8999999999999999E-3</v>
      </c>
      <c r="T134" s="85">
        <v>2.7000000000000001E-3</v>
      </c>
      <c r="U134" s="85">
        <v>5.9999999999999995E-4</v>
      </c>
    </row>
    <row r="135" spans="2:21" s="82" customFormat="1">
      <c r="B135" s="83" t="s">
        <v>725</v>
      </c>
      <c r="C135" s="83">
        <v>43402120</v>
      </c>
      <c r="D135" s="83" t="s">
        <v>100</v>
      </c>
      <c r="E135" s="83" t="s">
        <v>123</v>
      </c>
      <c r="F135" s="83" t="s">
        <v>726</v>
      </c>
      <c r="G135" s="83" t="s">
        <v>508</v>
      </c>
      <c r="H135" s="83" t="s">
        <v>228</v>
      </c>
      <c r="I135" s="83" t="s">
        <v>520</v>
      </c>
      <c r="J135" s="83" t="s">
        <v>727</v>
      </c>
      <c r="K135" s="84">
        <v>3.93</v>
      </c>
      <c r="L135" s="83" t="s">
        <v>102</v>
      </c>
      <c r="M135" s="85">
        <v>3.95E-2</v>
      </c>
      <c r="N135" s="85">
        <v>5.5E-2</v>
      </c>
      <c r="O135" s="84">
        <v>2650000</v>
      </c>
      <c r="P135" s="84">
        <f>R135*1000/O135*100</f>
        <v>94.622076502732227</v>
      </c>
      <c r="Q135" s="84">
        <v>0</v>
      </c>
      <c r="R135" s="84">
        <f>2527.57-20.0849726775958</f>
        <v>2507.4850273224042</v>
      </c>
      <c r="S135" s="85">
        <v>3.2000000000000002E-3</v>
      </c>
      <c r="T135" s="85">
        <f>R135/$R$11</f>
        <v>6.6820487515269009E-3</v>
      </c>
      <c r="U135" s="85">
        <f>R135/'סכום נכסי הקרן'!$C$42</f>
        <v>1.4122764040898582E-3</v>
      </c>
    </row>
    <row r="136" spans="2:21" s="82" customFormat="1">
      <c r="B136" s="83" t="s">
        <v>728</v>
      </c>
      <c r="C136" s="83" t="s">
        <v>729</v>
      </c>
      <c r="D136" s="83" t="s">
        <v>100</v>
      </c>
      <c r="E136" s="83" t="s">
        <v>123</v>
      </c>
      <c r="F136" s="83" t="s">
        <v>730</v>
      </c>
      <c r="G136" s="83" t="s">
        <v>447</v>
      </c>
      <c r="H136" s="83" t="s">
        <v>228</v>
      </c>
      <c r="I136" s="83" t="s">
        <v>520</v>
      </c>
      <c r="J136" s="83" t="s">
        <v>715</v>
      </c>
      <c r="K136" s="84">
        <v>2.5099999999999998</v>
      </c>
      <c r="L136" s="83" t="s">
        <v>102</v>
      </c>
      <c r="M136" s="85">
        <v>0.06</v>
      </c>
      <c r="N136" s="85">
        <v>6.6400000000000001E-2</v>
      </c>
      <c r="O136" s="84">
        <v>3580712.76</v>
      </c>
      <c r="P136" s="84">
        <v>99.9</v>
      </c>
      <c r="Q136" s="84">
        <v>0</v>
      </c>
      <c r="R136" s="84">
        <v>3577.1320472399998</v>
      </c>
      <c r="S136" s="85">
        <v>1.9400000000000001E-2</v>
      </c>
      <c r="T136" s="85">
        <v>9.4999999999999998E-3</v>
      </c>
      <c r="U136" s="85">
        <v>2E-3</v>
      </c>
    </row>
    <row r="137" spans="2:21" s="82" customFormat="1">
      <c r="B137" s="83" t="s">
        <v>731</v>
      </c>
      <c r="C137" s="83" t="s">
        <v>732</v>
      </c>
      <c r="D137" s="83" t="s">
        <v>100</v>
      </c>
      <c r="E137" s="83" t="s">
        <v>123</v>
      </c>
      <c r="F137" s="83" t="s">
        <v>733</v>
      </c>
      <c r="G137" s="83" t="s">
        <v>508</v>
      </c>
      <c r="H137" s="83" t="s">
        <v>228</v>
      </c>
      <c r="I137" s="83" t="s">
        <v>520</v>
      </c>
      <c r="J137" s="83" t="s">
        <v>734</v>
      </c>
      <c r="K137" s="84">
        <v>2.0499999999999998</v>
      </c>
      <c r="L137" s="83" t="s">
        <v>102</v>
      </c>
      <c r="M137" s="85">
        <v>4.4900000000000002E-2</v>
      </c>
      <c r="N137" s="85">
        <v>3.5200000000000002E-2</v>
      </c>
      <c r="O137" s="84">
        <v>3528903.56</v>
      </c>
      <c r="P137" s="84">
        <v>103.15</v>
      </c>
      <c r="Q137" s="84">
        <v>0</v>
      </c>
      <c r="R137" s="84">
        <v>3640.0640221399999</v>
      </c>
      <c r="S137" s="85">
        <v>2.9000000000000001E-2</v>
      </c>
      <c r="T137" s="85">
        <v>9.7000000000000003E-3</v>
      </c>
      <c r="U137" s="85">
        <v>2E-3</v>
      </c>
    </row>
    <row r="138" spans="2:21" s="82" customFormat="1">
      <c r="B138" s="86" t="s">
        <v>299</v>
      </c>
      <c r="K138" s="87">
        <v>4.21</v>
      </c>
      <c r="N138" s="88">
        <v>2.47E-2</v>
      </c>
      <c r="O138" s="87">
        <v>1650000.22</v>
      </c>
      <c r="Q138" s="87">
        <v>0</v>
      </c>
      <c r="R138" s="87">
        <v>1889.010187484</v>
      </c>
      <c r="T138" s="88">
        <v>5.0000000000000001E-3</v>
      </c>
      <c r="U138" s="88">
        <v>1.1000000000000001E-3</v>
      </c>
    </row>
    <row r="139" spans="2:21" s="82" customFormat="1">
      <c r="B139" s="83" t="s">
        <v>735</v>
      </c>
      <c r="C139" s="83" t="s">
        <v>736</v>
      </c>
      <c r="D139" s="83" t="s">
        <v>100</v>
      </c>
      <c r="E139" s="83" t="s">
        <v>123</v>
      </c>
      <c r="F139" s="83" t="s">
        <v>737</v>
      </c>
      <c r="G139" s="83" t="s">
        <v>477</v>
      </c>
      <c r="H139" s="83" t="s">
        <v>629</v>
      </c>
      <c r="I139" s="83" t="s">
        <v>209</v>
      </c>
      <c r="J139" s="83" t="s">
        <v>738</v>
      </c>
      <c r="K139" s="84">
        <v>1.19</v>
      </c>
      <c r="L139" s="83" t="s">
        <v>102</v>
      </c>
      <c r="M139" s="85">
        <v>5.2499999999999998E-2</v>
      </c>
      <c r="N139" s="85">
        <v>3.8600000000000002E-2</v>
      </c>
      <c r="O139" s="84">
        <v>50000.22</v>
      </c>
      <c r="P139" s="84">
        <v>85.22</v>
      </c>
      <c r="Q139" s="84">
        <v>0</v>
      </c>
      <c r="R139" s="84">
        <v>42.610187484000001</v>
      </c>
      <c r="S139" s="85">
        <v>1E-4</v>
      </c>
      <c r="T139" s="85">
        <v>1E-4</v>
      </c>
      <c r="U139" s="85">
        <v>0</v>
      </c>
    </row>
    <row r="140" spans="2:21" s="82" customFormat="1">
      <c r="B140" s="83" t="s">
        <v>739</v>
      </c>
      <c r="C140" s="83" t="s">
        <v>740</v>
      </c>
      <c r="D140" s="83" t="s">
        <v>100</v>
      </c>
      <c r="E140" s="83" t="s">
        <v>123</v>
      </c>
      <c r="F140" s="83" t="s">
        <v>673</v>
      </c>
      <c r="G140" s="83" t="s">
        <v>648</v>
      </c>
      <c r="H140" s="83" t="s">
        <v>228</v>
      </c>
      <c r="I140" s="83" t="s">
        <v>520</v>
      </c>
      <c r="J140" s="83" t="s">
        <v>282</v>
      </c>
      <c r="K140" s="84">
        <v>4.28</v>
      </c>
      <c r="L140" s="83" t="s">
        <v>102</v>
      </c>
      <c r="M140" s="85">
        <v>0.05</v>
      </c>
      <c r="N140" s="85">
        <v>2.4299999999999999E-2</v>
      </c>
      <c r="O140" s="84">
        <v>1600000</v>
      </c>
      <c r="P140" s="84">
        <v>115.4</v>
      </c>
      <c r="Q140" s="84">
        <v>0</v>
      </c>
      <c r="R140" s="84">
        <v>1846.4</v>
      </c>
      <c r="S140" s="85">
        <v>1.03E-2</v>
      </c>
      <c r="T140" s="85">
        <v>4.8999999999999998E-3</v>
      </c>
      <c r="U140" s="85">
        <v>1E-3</v>
      </c>
    </row>
    <row r="141" spans="2:21" s="82" customFormat="1">
      <c r="B141" s="86" t="s">
        <v>741</v>
      </c>
      <c r="K141" s="87">
        <v>0</v>
      </c>
      <c r="N141" s="88">
        <v>0</v>
      </c>
      <c r="O141" s="87">
        <v>0</v>
      </c>
      <c r="Q141" s="87">
        <v>0</v>
      </c>
      <c r="R141" s="87">
        <v>0</v>
      </c>
      <c r="T141" s="88">
        <v>0</v>
      </c>
      <c r="U141" s="88">
        <v>0</v>
      </c>
    </row>
    <row r="142" spans="2:21" s="82" customFormat="1">
      <c r="B142" s="83" t="s">
        <v>228</v>
      </c>
      <c r="C142" s="83" t="s">
        <v>228</v>
      </c>
      <c r="G142" s="83" t="s">
        <v>228</v>
      </c>
      <c r="H142" s="83" t="s">
        <v>228</v>
      </c>
      <c r="K142" s="84">
        <v>0</v>
      </c>
      <c r="L142" s="83" t="s">
        <v>228</v>
      </c>
      <c r="M142" s="85">
        <v>0</v>
      </c>
      <c r="N142" s="85">
        <v>0</v>
      </c>
      <c r="O142" s="84">
        <v>0</v>
      </c>
      <c r="P142" s="84">
        <v>0</v>
      </c>
      <c r="R142" s="84">
        <v>0</v>
      </c>
      <c r="S142" s="85">
        <v>0</v>
      </c>
      <c r="T142" s="85">
        <v>0</v>
      </c>
      <c r="U142" s="85">
        <v>0</v>
      </c>
    </row>
    <row r="143" spans="2:21" s="82" customFormat="1">
      <c r="B143" s="86" t="s">
        <v>233</v>
      </c>
      <c r="K143" s="87">
        <v>4.12</v>
      </c>
      <c r="N143" s="88">
        <v>4.5199999999999997E-2</v>
      </c>
      <c r="O143" s="87">
        <v>16846000</v>
      </c>
      <c r="Q143" s="87">
        <v>13.101000000000001</v>
      </c>
      <c r="R143" s="87">
        <v>53018.33808013724</v>
      </c>
      <c r="T143" s="88">
        <v>0.14130000000000001</v>
      </c>
      <c r="U143" s="88">
        <v>2.98E-2</v>
      </c>
    </row>
    <row r="144" spans="2:21" s="82" customFormat="1">
      <c r="B144" s="86" t="s">
        <v>300</v>
      </c>
      <c r="K144" s="87">
        <v>4.22</v>
      </c>
      <c r="N144" s="88">
        <v>3.0599999999999999E-2</v>
      </c>
      <c r="O144" s="87">
        <v>6292000</v>
      </c>
      <c r="Q144" s="87">
        <v>0</v>
      </c>
      <c r="R144" s="87">
        <v>20703.445646910041</v>
      </c>
      <c r="T144" s="88">
        <v>5.5199999999999999E-2</v>
      </c>
      <c r="U144" s="88">
        <v>1.17E-2</v>
      </c>
    </row>
    <row r="145" spans="2:21" s="82" customFormat="1">
      <c r="B145" s="83" t="s">
        <v>742</v>
      </c>
      <c r="C145" s="83" t="s">
        <v>743</v>
      </c>
      <c r="D145" s="83" t="s">
        <v>123</v>
      </c>
      <c r="E145" s="83" t="s">
        <v>744</v>
      </c>
      <c r="F145" s="83" t="s">
        <v>745</v>
      </c>
      <c r="G145" s="83" t="s">
        <v>746</v>
      </c>
      <c r="H145" s="83" t="s">
        <v>747</v>
      </c>
      <c r="I145" s="83" t="s">
        <v>748</v>
      </c>
      <c r="J145" s="83" t="s">
        <v>749</v>
      </c>
      <c r="K145" s="84">
        <v>2.4500000000000002</v>
      </c>
      <c r="L145" s="83" t="s">
        <v>106</v>
      </c>
      <c r="M145" s="85">
        <v>0.05</v>
      </c>
      <c r="N145" s="85">
        <v>3.7100000000000001E-2</v>
      </c>
      <c r="O145" s="84">
        <v>1000000</v>
      </c>
      <c r="P145" s="84">
        <v>105.16166667</v>
      </c>
      <c r="Q145" s="84">
        <v>0</v>
      </c>
      <c r="R145" s="84">
        <v>3339.9345334392001</v>
      </c>
      <c r="S145" s="85">
        <v>8.0000000000000004E-4</v>
      </c>
      <c r="T145" s="85">
        <v>8.8999999999999999E-3</v>
      </c>
      <c r="U145" s="85">
        <v>1.9E-3</v>
      </c>
    </row>
    <row r="146" spans="2:21" s="82" customFormat="1">
      <c r="B146" s="83" t="s">
        <v>750</v>
      </c>
      <c r="C146" s="83" t="s">
        <v>751</v>
      </c>
      <c r="D146" s="83" t="s">
        <v>123</v>
      </c>
      <c r="E146" s="83" t="s">
        <v>744</v>
      </c>
      <c r="F146" s="83" t="s">
        <v>752</v>
      </c>
      <c r="G146" s="83" t="s">
        <v>753</v>
      </c>
      <c r="H146" s="83" t="s">
        <v>754</v>
      </c>
      <c r="I146" s="83" t="s">
        <v>748</v>
      </c>
      <c r="J146" s="83" t="s">
        <v>755</v>
      </c>
      <c r="K146" s="84">
        <v>4.5</v>
      </c>
      <c r="L146" s="83" t="s">
        <v>106</v>
      </c>
      <c r="M146" s="85">
        <v>4.7500000000000001E-2</v>
      </c>
      <c r="N146" s="85">
        <v>5.8200000000000002E-2</v>
      </c>
      <c r="O146" s="84">
        <v>470000</v>
      </c>
      <c r="P146" s="84">
        <v>97.545611106382978</v>
      </c>
      <c r="Q146" s="84">
        <v>0</v>
      </c>
      <c r="R146" s="84">
        <v>1456.0828461072001</v>
      </c>
      <c r="S146" s="85">
        <v>5.0000000000000001E-4</v>
      </c>
      <c r="T146" s="85">
        <v>3.8999999999999998E-3</v>
      </c>
      <c r="U146" s="85">
        <v>8.0000000000000004E-4</v>
      </c>
    </row>
    <row r="147" spans="2:21" s="82" customFormat="1">
      <c r="B147" s="83" t="s">
        <v>756</v>
      </c>
      <c r="C147" s="83" t="s">
        <v>757</v>
      </c>
      <c r="D147" s="83" t="s">
        <v>123</v>
      </c>
      <c r="E147" s="83" t="s">
        <v>744</v>
      </c>
      <c r="F147" s="83" t="s">
        <v>752</v>
      </c>
      <c r="G147" s="83" t="s">
        <v>753</v>
      </c>
      <c r="H147" s="83" t="s">
        <v>754</v>
      </c>
      <c r="I147" s="83" t="s">
        <v>748</v>
      </c>
      <c r="J147" s="83" t="s">
        <v>755</v>
      </c>
      <c r="K147" s="84">
        <v>5.9</v>
      </c>
      <c r="L147" s="83" t="s">
        <v>106</v>
      </c>
      <c r="M147" s="85">
        <v>5.1299999999999998E-2</v>
      </c>
      <c r="N147" s="85">
        <v>5.9799999999999999E-2</v>
      </c>
      <c r="O147" s="84">
        <v>470000</v>
      </c>
      <c r="P147" s="84">
        <v>97.601527787234048</v>
      </c>
      <c r="Q147" s="84">
        <v>0</v>
      </c>
      <c r="R147" s="84">
        <v>1456.9175255856001</v>
      </c>
      <c r="S147" s="85">
        <v>5.0000000000000001E-4</v>
      </c>
      <c r="T147" s="85">
        <v>3.8999999999999998E-3</v>
      </c>
      <c r="U147" s="85">
        <v>8.0000000000000004E-4</v>
      </c>
    </row>
    <row r="148" spans="2:21" s="82" customFormat="1">
      <c r="B148" s="83" t="s">
        <v>758</v>
      </c>
      <c r="C148" s="83" t="s">
        <v>759</v>
      </c>
      <c r="D148" s="83" t="s">
        <v>123</v>
      </c>
      <c r="E148" s="83" t="s">
        <v>744</v>
      </c>
      <c r="F148" s="83" t="s">
        <v>752</v>
      </c>
      <c r="G148" s="83" t="s">
        <v>753</v>
      </c>
      <c r="H148" s="83" t="s">
        <v>754</v>
      </c>
      <c r="I148" s="83" t="s">
        <v>748</v>
      </c>
      <c r="J148" s="83" t="s">
        <v>755</v>
      </c>
      <c r="K148" s="84">
        <v>6.92</v>
      </c>
      <c r="L148" s="83" t="s">
        <v>110</v>
      </c>
      <c r="M148" s="85">
        <v>3.7499999999999999E-2</v>
      </c>
      <c r="N148" s="85">
        <v>4.6600000000000003E-2</v>
      </c>
      <c r="O148" s="84">
        <v>190000</v>
      </c>
      <c r="P148" s="84">
        <v>95.731166684210521</v>
      </c>
      <c r="Q148" s="84">
        <v>0</v>
      </c>
      <c r="R148" s="84">
        <v>640.90484396412</v>
      </c>
      <c r="S148" s="85">
        <v>2.0000000000000001E-4</v>
      </c>
      <c r="T148" s="85">
        <v>1.6999999999999999E-3</v>
      </c>
      <c r="U148" s="85">
        <v>4.0000000000000002E-4</v>
      </c>
    </row>
    <row r="149" spans="2:21" s="82" customFormat="1">
      <c r="B149" s="83" t="s">
        <v>760</v>
      </c>
      <c r="C149" s="83" t="s">
        <v>761</v>
      </c>
      <c r="D149" s="83" t="s">
        <v>123</v>
      </c>
      <c r="E149" s="83" t="s">
        <v>744</v>
      </c>
      <c r="F149" s="83" t="s">
        <v>752</v>
      </c>
      <c r="G149" s="83" t="s">
        <v>753</v>
      </c>
      <c r="H149" s="83" t="s">
        <v>754</v>
      </c>
      <c r="I149" s="83" t="s">
        <v>748</v>
      </c>
      <c r="J149" s="83" t="s">
        <v>755</v>
      </c>
      <c r="K149" s="84">
        <v>6.74</v>
      </c>
      <c r="L149" s="83" t="s">
        <v>110</v>
      </c>
      <c r="M149" s="85">
        <v>4.3799999999999999E-2</v>
      </c>
      <c r="N149" s="85">
        <v>5.57E-2</v>
      </c>
      <c r="O149" s="84">
        <v>950000</v>
      </c>
      <c r="P149" s="84">
        <v>94.452694442105269</v>
      </c>
      <c r="Q149" s="84">
        <v>0</v>
      </c>
      <c r="R149" s="84">
        <v>3161.72838429392</v>
      </c>
      <c r="S149" s="85">
        <v>5.9999999999999995E-4</v>
      </c>
      <c r="T149" s="85">
        <v>8.3999999999999995E-3</v>
      </c>
      <c r="U149" s="85">
        <v>1.8E-3</v>
      </c>
    </row>
    <row r="150" spans="2:21" s="82" customFormat="1">
      <c r="B150" s="83" t="s">
        <v>762</v>
      </c>
      <c r="C150" s="83" t="s">
        <v>763</v>
      </c>
      <c r="D150" s="83" t="s">
        <v>123</v>
      </c>
      <c r="E150" s="83" t="s">
        <v>744</v>
      </c>
      <c r="F150" s="83" t="s">
        <v>764</v>
      </c>
      <c r="G150" s="83" t="s">
        <v>765</v>
      </c>
      <c r="H150" s="83" t="s">
        <v>766</v>
      </c>
      <c r="I150" s="83" t="s">
        <v>767</v>
      </c>
      <c r="J150" s="83" t="s">
        <v>533</v>
      </c>
      <c r="K150" s="84">
        <v>1.65</v>
      </c>
      <c r="L150" s="83" t="s">
        <v>106</v>
      </c>
      <c r="M150" s="85">
        <v>7.4899999999999994E-2</v>
      </c>
      <c r="N150" s="85">
        <v>6.5699999999999995E-2</v>
      </c>
      <c r="O150" s="84">
        <v>1162000</v>
      </c>
      <c r="P150" s="84">
        <v>103.5335</v>
      </c>
      <c r="Q150" s="84">
        <v>0</v>
      </c>
      <c r="R150" s="84">
        <v>3820.9162415199999</v>
      </c>
      <c r="S150" s="85">
        <v>6.4999999999999997E-3</v>
      </c>
      <c r="T150" s="85">
        <v>1.0200000000000001E-2</v>
      </c>
      <c r="U150" s="85">
        <v>2.2000000000000001E-3</v>
      </c>
    </row>
    <row r="151" spans="2:21" s="82" customFormat="1">
      <c r="B151" s="83" t="s">
        <v>768</v>
      </c>
      <c r="C151" s="83" t="s">
        <v>769</v>
      </c>
      <c r="D151" s="83" t="s">
        <v>123</v>
      </c>
      <c r="E151" s="83" t="s">
        <v>744</v>
      </c>
      <c r="F151" s="83" t="s">
        <v>770</v>
      </c>
      <c r="G151" s="83" t="s">
        <v>771</v>
      </c>
      <c r="H151" s="83" t="s">
        <v>228</v>
      </c>
      <c r="I151" s="83" t="s">
        <v>520</v>
      </c>
      <c r="J151" s="83" t="s">
        <v>772</v>
      </c>
      <c r="K151" s="84">
        <v>4.59</v>
      </c>
      <c r="L151" s="83" t="s">
        <v>106</v>
      </c>
      <c r="M151" s="85">
        <v>0</v>
      </c>
      <c r="N151" s="85">
        <v>2.5100000000000001E-2</v>
      </c>
      <c r="O151" s="84">
        <v>1000000</v>
      </c>
      <c r="P151" s="84">
        <v>89.875</v>
      </c>
      <c r="Q151" s="84">
        <v>0</v>
      </c>
      <c r="R151" s="84">
        <v>2854.43</v>
      </c>
      <c r="S151" s="85">
        <v>5.0000000000000001E-3</v>
      </c>
      <c r="T151" s="85">
        <v>7.6E-3</v>
      </c>
      <c r="U151" s="85">
        <v>1.6000000000000001E-3</v>
      </c>
    </row>
    <row r="152" spans="2:21" s="82" customFormat="1">
      <c r="B152" s="83" t="s">
        <v>773</v>
      </c>
      <c r="C152" s="83" t="s">
        <v>774</v>
      </c>
      <c r="D152" s="83" t="s">
        <v>123</v>
      </c>
      <c r="E152" s="83" t="s">
        <v>744</v>
      </c>
      <c r="F152" s="83" t="s">
        <v>775</v>
      </c>
      <c r="G152" s="83" t="s">
        <v>776</v>
      </c>
      <c r="H152" s="83" t="s">
        <v>228</v>
      </c>
      <c r="I152" s="83" t="s">
        <v>520</v>
      </c>
      <c r="J152" s="83" t="s">
        <v>777</v>
      </c>
      <c r="K152" s="84">
        <v>3.5</v>
      </c>
      <c r="L152" s="83" t="s">
        <v>106</v>
      </c>
      <c r="M152" s="85">
        <v>0</v>
      </c>
      <c r="N152" s="85">
        <v>4.2000000000000003E-2</v>
      </c>
      <c r="O152" s="84">
        <v>550000</v>
      </c>
      <c r="P152" s="84">
        <v>86.213999999999999</v>
      </c>
      <c r="Q152" s="84">
        <v>0</v>
      </c>
      <c r="R152" s="84">
        <v>1505.9861519999999</v>
      </c>
      <c r="S152" s="85">
        <v>1.1999999999999999E-3</v>
      </c>
      <c r="T152" s="85">
        <v>4.0000000000000001E-3</v>
      </c>
      <c r="U152" s="85">
        <v>8.0000000000000004E-4</v>
      </c>
    </row>
    <row r="153" spans="2:21" s="82" customFormat="1">
      <c r="B153" s="83" t="s">
        <v>778</v>
      </c>
      <c r="C153" s="83" t="s">
        <v>779</v>
      </c>
      <c r="D153" s="83" t="s">
        <v>123</v>
      </c>
      <c r="E153" s="83" t="s">
        <v>744</v>
      </c>
      <c r="F153" s="83" t="s">
        <v>780</v>
      </c>
      <c r="G153" s="83" t="s">
        <v>781</v>
      </c>
      <c r="H153" s="83" t="s">
        <v>228</v>
      </c>
      <c r="I153" s="83" t="s">
        <v>520</v>
      </c>
      <c r="J153" s="83" t="s">
        <v>782</v>
      </c>
      <c r="K153" s="84">
        <v>5.53</v>
      </c>
      <c r="L153" s="83" t="s">
        <v>106</v>
      </c>
      <c r="M153" s="85">
        <v>0</v>
      </c>
      <c r="N153" s="85">
        <v>-0.1027</v>
      </c>
      <c r="O153" s="84">
        <v>500000</v>
      </c>
      <c r="P153" s="84">
        <v>155.32400000000001</v>
      </c>
      <c r="Q153" s="84">
        <v>0</v>
      </c>
      <c r="R153" s="84">
        <v>2466.5451200000002</v>
      </c>
      <c r="S153" s="85">
        <v>2.5000000000000001E-3</v>
      </c>
      <c r="T153" s="85">
        <v>6.6E-3</v>
      </c>
      <c r="U153" s="85">
        <v>1.4E-3</v>
      </c>
    </row>
    <row r="154" spans="2:21" s="82" customFormat="1">
      <c r="B154" s="86" t="s">
        <v>301</v>
      </c>
      <c r="K154" s="87">
        <v>4.0599999999999996</v>
      </c>
      <c r="N154" s="88">
        <v>5.4600000000000003E-2</v>
      </c>
      <c r="O154" s="87">
        <v>10554000</v>
      </c>
      <c r="Q154" s="87">
        <v>13.101000000000001</v>
      </c>
      <c r="R154" s="87">
        <v>32314.8924332272</v>
      </c>
      <c r="T154" s="88">
        <v>8.6099999999999996E-2</v>
      </c>
      <c r="U154" s="88">
        <v>1.8200000000000001E-2</v>
      </c>
    </row>
    <row r="155" spans="2:21" s="82" customFormat="1">
      <c r="B155" s="83" t="s">
        <v>783</v>
      </c>
      <c r="C155" s="83" t="s">
        <v>784</v>
      </c>
      <c r="D155" s="83" t="s">
        <v>123</v>
      </c>
      <c r="E155" s="83" t="s">
        <v>744</v>
      </c>
      <c r="F155" s="83" t="s">
        <v>785</v>
      </c>
      <c r="G155" s="83" t="s">
        <v>781</v>
      </c>
      <c r="H155" s="83" t="s">
        <v>786</v>
      </c>
      <c r="I155" s="83" t="s">
        <v>748</v>
      </c>
      <c r="J155" s="83" t="s">
        <v>787</v>
      </c>
      <c r="K155" s="84">
        <v>1.81</v>
      </c>
      <c r="L155" s="83" t="s">
        <v>106</v>
      </c>
      <c r="M155" s="85">
        <v>2.8799999999999999E-2</v>
      </c>
      <c r="N155" s="85">
        <v>2.2700000000000001E-2</v>
      </c>
      <c r="O155" s="84">
        <v>200000</v>
      </c>
      <c r="P155" s="84">
        <v>101.53225</v>
      </c>
      <c r="Q155" s="84">
        <v>0</v>
      </c>
      <c r="R155" s="84">
        <v>644.93285200000003</v>
      </c>
      <c r="S155" s="85">
        <v>1E-4</v>
      </c>
      <c r="T155" s="85">
        <v>1.6999999999999999E-3</v>
      </c>
      <c r="U155" s="85">
        <v>4.0000000000000002E-4</v>
      </c>
    </row>
    <row r="156" spans="2:21" s="82" customFormat="1">
      <c r="B156" s="83" t="s">
        <v>788</v>
      </c>
      <c r="C156" s="83" t="s">
        <v>789</v>
      </c>
      <c r="D156" s="83" t="s">
        <v>123</v>
      </c>
      <c r="E156" s="83" t="s">
        <v>744</v>
      </c>
      <c r="F156" s="83" t="s">
        <v>790</v>
      </c>
      <c r="G156" s="83" t="s">
        <v>781</v>
      </c>
      <c r="H156" s="83" t="s">
        <v>791</v>
      </c>
      <c r="I156" s="83" t="s">
        <v>748</v>
      </c>
      <c r="J156" s="83" t="s">
        <v>792</v>
      </c>
      <c r="K156" s="84">
        <v>0.89</v>
      </c>
      <c r="L156" s="83" t="s">
        <v>106</v>
      </c>
      <c r="M156" s="85">
        <v>2.8500000000000001E-2</v>
      </c>
      <c r="N156" s="85">
        <v>1.89E-2</v>
      </c>
      <c r="O156" s="84">
        <v>73000</v>
      </c>
      <c r="P156" s="84">
        <v>101.14391671232876</v>
      </c>
      <c r="Q156" s="84">
        <v>0</v>
      </c>
      <c r="R156" s="84">
        <v>234.5001480192</v>
      </c>
      <c r="S156" s="85">
        <v>0</v>
      </c>
      <c r="T156" s="85">
        <v>5.9999999999999995E-4</v>
      </c>
      <c r="U156" s="85">
        <v>1E-4</v>
      </c>
    </row>
    <row r="157" spans="2:21" s="82" customFormat="1">
      <c r="B157" s="83" t="s">
        <v>793</v>
      </c>
      <c r="C157" s="83" t="s">
        <v>794</v>
      </c>
      <c r="D157" s="83" t="s">
        <v>123</v>
      </c>
      <c r="E157" s="83" t="s">
        <v>744</v>
      </c>
      <c r="F157" s="83" t="s">
        <v>795</v>
      </c>
      <c r="G157" s="83" t="s">
        <v>796</v>
      </c>
      <c r="H157" s="83" t="s">
        <v>797</v>
      </c>
      <c r="I157" s="83" t="s">
        <v>748</v>
      </c>
      <c r="J157" s="83" t="s">
        <v>798</v>
      </c>
      <c r="K157" s="84">
        <v>3.75</v>
      </c>
      <c r="L157" s="83" t="s">
        <v>106</v>
      </c>
      <c r="M157" s="85">
        <v>3.1300000000000001E-2</v>
      </c>
      <c r="N157" s="85">
        <v>2.87E-2</v>
      </c>
      <c r="O157" s="84">
        <v>240000</v>
      </c>
      <c r="P157" s="84">
        <v>101.15920833333334</v>
      </c>
      <c r="Q157" s="84">
        <v>0</v>
      </c>
      <c r="R157" s="84">
        <v>771.07594959999994</v>
      </c>
      <c r="S157" s="85">
        <v>1E-4</v>
      </c>
      <c r="T157" s="85">
        <v>2.0999999999999999E-3</v>
      </c>
      <c r="U157" s="85">
        <v>4.0000000000000002E-4</v>
      </c>
    </row>
    <row r="158" spans="2:21" s="82" customFormat="1">
      <c r="B158" s="83" t="s">
        <v>799</v>
      </c>
      <c r="C158" s="83" t="s">
        <v>800</v>
      </c>
      <c r="D158" s="83" t="s">
        <v>123</v>
      </c>
      <c r="E158" s="83" t="s">
        <v>744</v>
      </c>
      <c r="F158" s="83" t="s">
        <v>801</v>
      </c>
      <c r="G158" s="83" t="s">
        <v>802</v>
      </c>
      <c r="H158" s="83" t="s">
        <v>803</v>
      </c>
      <c r="I158" s="83" t="s">
        <v>748</v>
      </c>
      <c r="J158" s="83" t="s">
        <v>798</v>
      </c>
      <c r="K158" s="84">
        <v>3.31</v>
      </c>
      <c r="L158" s="83" t="s">
        <v>106</v>
      </c>
      <c r="M158" s="85">
        <v>3.5000000000000003E-2</v>
      </c>
      <c r="N158" s="85">
        <v>3.0099999999999998E-2</v>
      </c>
      <c r="O158" s="84">
        <v>240000</v>
      </c>
      <c r="P158" s="84">
        <v>101.72933333333333</v>
      </c>
      <c r="Q158" s="84">
        <v>0</v>
      </c>
      <c r="R158" s="84">
        <v>775.42167040000004</v>
      </c>
      <c r="S158" s="85">
        <v>2.9999999999999997E-4</v>
      </c>
      <c r="T158" s="85">
        <v>2.0999999999999999E-3</v>
      </c>
      <c r="U158" s="85">
        <v>4.0000000000000002E-4</v>
      </c>
    </row>
    <row r="159" spans="2:21" s="82" customFormat="1">
      <c r="B159" s="83" t="s">
        <v>804</v>
      </c>
      <c r="C159" s="83" t="s">
        <v>805</v>
      </c>
      <c r="D159" s="83" t="s">
        <v>123</v>
      </c>
      <c r="E159" s="83" t="s">
        <v>744</v>
      </c>
      <c r="F159" s="83" t="s">
        <v>806</v>
      </c>
      <c r="G159" s="83" t="s">
        <v>776</v>
      </c>
      <c r="H159" s="83" t="s">
        <v>803</v>
      </c>
      <c r="I159" s="83" t="s">
        <v>748</v>
      </c>
      <c r="J159" s="83" t="s">
        <v>807</v>
      </c>
      <c r="K159" s="84">
        <v>8.43</v>
      </c>
      <c r="L159" s="83" t="s">
        <v>106</v>
      </c>
      <c r="M159" s="85">
        <v>1.0999999999999999E-2</v>
      </c>
      <c r="N159" s="85">
        <v>0.03</v>
      </c>
      <c r="O159" s="84">
        <v>250000</v>
      </c>
      <c r="P159" s="84">
        <v>85.5625</v>
      </c>
      <c r="Q159" s="84">
        <v>0</v>
      </c>
      <c r="R159" s="84">
        <v>679.36625000000004</v>
      </c>
      <c r="S159" s="85">
        <v>2.9999999999999997E-4</v>
      </c>
      <c r="T159" s="85">
        <v>1.8E-3</v>
      </c>
      <c r="U159" s="85">
        <v>4.0000000000000002E-4</v>
      </c>
    </row>
    <row r="160" spans="2:21" s="82" customFormat="1">
      <c r="B160" s="83" t="s">
        <v>808</v>
      </c>
      <c r="C160" s="83" t="s">
        <v>809</v>
      </c>
      <c r="D160" s="83" t="s">
        <v>123</v>
      </c>
      <c r="E160" s="83" t="s">
        <v>744</v>
      </c>
      <c r="F160" s="83" t="s">
        <v>806</v>
      </c>
      <c r="G160" s="83" t="s">
        <v>776</v>
      </c>
      <c r="H160" s="83" t="s">
        <v>803</v>
      </c>
      <c r="I160" s="83" t="s">
        <v>748</v>
      </c>
      <c r="J160" s="83" t="s">
        <v>810</v>
      </c>
      <c r="K160" s="84">
        <v>0.7</v>
      </c>
      <c r="L160" s="83" t="s">
        <v>106</v>
      </c>
      <c r="M160" s="85">
        <v>2.8000000000000001E-2</v>
      </c>
      <c r="N160" s="85">
        <v>1.7600000000000001E-2</v>
      </c>
      <c r="O160" s="84">
        <v>234000</v>
      </c>
      <c r="P160" s="84">
        <v>101.54944444444445</v>
      </c>
      <c r="Q160" s="84">
        <v>0</v>
      </c>
      <c r="R160" s="84">
        <v>754.69922320000001</v>
      </c>
      <c r="S160" s="85">
        <v>1E-4</v>
      </c>
      <c r="T160" s="85">
        <v>2E-3</v>
      </c>
      <c r="U160" s="85">
        <v>4.0000000000000002E-4</v>
      </c>
    </row>
    <row r="161" spans="2:21" s="82" customFormat="1">
      <c r="B161" s="83" t="s">
        <v>811</v>
      </c>
      <c r="C161" s="83" t="s">
        <v>812</v>
      </c>
      <c r="D161" s="83" t="s">
        <v>123</v>
      </c>
      <c r="E161" s="83" t="s">
        <v>744</v>
      </c>
      <c r="F161" s="83" t="s">
        <v>813</v>
      </c>
      <c r="G161" s="83" t="s">
        <v>765</v>
      </c>
      <c r="H161" s="83" t="s">
        <v>803</v>
      </c>
      <c r="I161" s="83" t="s">
        <v>748</v>
      </c>
      <c r="J161" s="83" t="s">
        <v>787</v>
      </c>
      <c r="K161" s="84">
        <v>2.84</v>
      </c>
      <c r="L161" s="83" t="s">
        <v>106</v>
      </c>
      <c r="M161" s="85">
        <v>2.7099999999999999E-2</v>
      </c>
      <c r="N161" s="85">
        <v>2.86E-2</v>
      </c>
      <c r="O161" s="84">
        <v>203000</v>
      </c>
      <c r="P161" s="84">
        <v>99.810599999999994</v>
      </c>
      <c r="Q161" s="84">
        <v>0</v>
      </c>
      <c r="R161" s="84">
        <v>643.50688516800005</v>
      </c>
      <c r="S161" s="85">
        <v>1E-4</v>
      </c>
      <c r="T161" s="85">
        <v>1.6999999999999999E-3</v>
      </c>
      <c r="U161" s="85">
        <v>4.0000000000000002E-4</v>
      </c>
    </row>
    <row r="162" spans="2:21" s="82" customFormat="1">
      <c r="B162" s="83" t="s">
        <v>814</v>
      </c>
      <c r="C162" s="83" t="s">
        <v>815</v>
      </c>
      <c r="D162" s="83" t="s">
        <v>123</v>
      </c>
      <c r="E162" s="83" t="s">
        <v>744</v>
      </c>
      <c r="F162" s="83" t="s">
        <v>816</v>
      </c>
      <c r="G162" s="83" t="s">
        <v>753</v>
      </c>
      <c r="H162" s="83" t="s">
        <v>817</v>
      </c>
      <c r="I162" s="83" t="s">
        <v>818</v>
      </c>
      <c r="J162" s="83" t="s">
        <v>819</v>
      </c>
      <c r="K162" s="84">
        <v>1.92</v>
      </c>
      <c r="L162" s="83" t="s">
        <v>106</v>
      </c>
      <c r="M162" s="85">
        <v>2.9499999999999998E-2</v>
      </c>
      <c r="N162" s="85">
        <v>2.5600000000000001E-2</v>
      </c>
      <c r="O162" s="84">
        <v>164000</v>
      </c>
      <c r="P162" s="84">
        <v>100.88891664634146</v>
      </c>
      <c r="Q162" s="84">
        <v>0</v>
      </c>
      <c r="R162" s="84">
        <v>525.49404680079999</v>
      </c>
      <c r="S162" s="85">
        <v>2.0000000000000001E-4</v>
      </c>
      <c r="T162" s="85">
        <v>1.4E-3</v>
      </c>
      <c r="U162" s="85">
        <v>2.9999999999999997E-4</v>
      </c>
    </row>
    <row r="163" spans="2:21" s="82" customFormat="1">
      <c r="B163" s="83" t="s">
        <v>820</v>
      </c>
      <c r="C163" s="83" t="s">
        <v>821</v>
      </c>
      <c r="D163" s="83" t="s">
        <v>822</v>
      </c>
      <c r="E163" s="83" t="s">
        <v>744</v>
      </c>
      <c r="F163" s="83" t="s">
        <v>823</v>
      </c>
      <c r="G163" s="83" t="s">
        <v>824</v>
      </c>
      <c r="H163" s="83" t="s">
        <v>825</v>
      </c>
      <c r="I163" s="83" t="s">
        <v>748</v>
      </c>
      <c r="J163" s="83" t="s">
        <v>826</v>
      </c>
      <c r="K163" s="84">
        <v>8.0299999999999994</v>
      </c>
      <c r="L163" s="83" t="s">
        <v>106</v>
      </c>
      <c r="M163" s="85">
        <v>1.2500000000000001E-2</v>
      </c>
      <c r="N163" s="85">
        <v>3.3000000000000002E-2</v>
      </c>
      <c r="O163" s="84">
        <v>250000</v>
      </c>
      <c r="P163" s="84">
        <v>85.552916679999996</v>
      </c>
      <c r="Q163" s="84">
        <v>0</v>
      </c>
      <c r="R163" s="84">
        <v>679.29015843920001</v>
      </c>
      <c r="S163" s="85">
        <v>2.9999999999999997E-4</v>
      </c>
      <c r="T163" s="85">
        <v>1.8E-3</v>
      </c>
      <c r="U163" s="85">
        <v>4.0000000000000002E-4</v>
      </c>
    </row>
    <row r="164" spans="2:21" s="82" customFormat="1">
      <c r="B164" s="83" t="s">
        <v>827</v>
      </c>
      <c r="C164" s="83" t="s">
        <v>828</v>
      </c>
      <c r="D164" s="83" t="s">
        <v>123</v>
      </c>
      <c r="E164" s="83" t="s">
        <v>744</v>
      </c>
      <c r="F164" s="83" t="s">
        <v>829</v>
      </c>
      <c r="G164" s="83" t="s">
        <v>753</v>
      </c>
      <c r="H164" s="83" t="s">
        <v>830</v>
      </c>
      <c r="I164" s="83" t="s">
        <v>748</v>
      </c>
      <c r="J164" s="83" t="s">
        <v>831</v>
      </c>
      <c r="K164" s="84">
        <v>7.81</v>
      </c>
      <c r="L164" s="83" t="s">
        <v>106</v>
      </c>
      <c r="M164" s="85">
        <v>1.6500000000000001E-2</v>
      </c>
      <c r="N164" s="85">
        <v>3.5700000000000003E-2</v>
      </c>
      <c r="O164" s="84">
        <v>500000</v>
      </c>
      <c r="P164" s="84">
        <v>87.742000000000004</v>
      </c>
      <c r="Q164" s="84">
        <v>13.101000000000001</v>
      </c>
      <c r="R164" s="84">
        <v>1406.4439600000001</v>
      </c>
      <c r="S164" s="85">
        <v>5.0000000000000001E-4</v>
      </c>
      <c r="T164" s="85">
        <v>3.7000000000000002E-3</v>
      </c>
      <c r="U164" s="85">
        <v>8.0000000000000004E-4</v>
      </c>
    </row>
    <row r="165" spans="2:21" s="82" customFormat="1">
      <c r="B165" s="83" t="s">
        <v>832</v>
      </c>
      <c r="C165" s="83" t="s">
        <v>833</v>
      </c>
      <c r="D165" s="83" t="s">
        <v>822</v>
      </c>
      <c r="E165" s="83" t="s">
        <v>744</v>
      </c>
      <c r="F165" s="83" t="s">
        <v>834</v>
      </c>
      <c r="G165" s="83" t="s">
        <v>835</v>
      </c>
      <c r="H165" s="83" t="s">
        <v>830</v>
      </c>
      <c r="I165" s="83" t="s">
        <v>748</v>
      </c>
      <c r="J165" s="83" t="s">
        <v>836</v>
      </c>
      <c r="K165" s="84">
        <v>5.72</v>
      </c>
      <c r="L165" s="83" t="s">
        <v>106</v>
      </c>
      <c r="M165" s="85">
        <v>2.3900000000000001E-2</v>
      </c>
      <c r="N165" s="85">
        <v>3.44E-2</v>
      </c>
      <c r="O165" s="84">
        <v>400000</v>
      </c>
      <c r="P165" s="84">
        <v>95.142372225000003</v>
      </c>
      <c r="Q165" s="84">
        <v>0</v>
      </c>
      <c r="R165" s="84">
        <v>1208.6886967464</v>
      </c>
      <c r="S165" s="85">
        <v>1E-4</v>
      </c>
      <c r="T165" s="85">
        <v>3.2000000000000002E-3</v>
      </c>
      <c r="U165" s="85">
        <v>6.9999999999999999E-4</v>
      </c>
    </row>
    <row r="166" spans="2:21" s="82" customFormat="1">
      <c r="B166" s="83" t="s">
        <v>837</v>
      </c>
      <c r="C166" s="83" t="s">
        <v>838</v>
      </c>
      <c r="D166" s="83" t="s">
        <v>123</v>
      </c>
      <c r="E166" s="83" t="s">
        <v>744</v>
      </c>
      <c r="F166" s="83" t="s">
        <v>839</v>
      </c>
      <c r="G166" s="83" t="s">
        <v>796</v>
      </c>
      <c r="H166" s="83" t="s">
        <v>840</v>
      </c>
      <c r="I166" s="83" t="s">
        <v>767</v>
      </c>
      <c r="J166" s="83" t="s">
        <v>841</v>
      </c>
      <c r="K166" s="84">
        <v>3.57</v>
      </c>
      <c r="L166" s="83" t="s">
        <v>106</v>
      </c>
      <c r="M166" s="85">
        <v>3.4000000000000002E-2</v>
      </c>
      <c r="N166" s="85">
        <v>4.4400000000000002E-2</v>
      </c>
      <c r="O166" s="84">
        <v>800000</v>
      </c>
      <c r="P166" s="84">
        <v>97.213999999999999</v>
      </c>
      <c r="Q166" s="84">
        <v>0</v>
      </c>
      <c r="R166" s="84">
        <v>2470.013312</v>
      </c>
      <c r="S166" s="85">
        <v>8.0000000000000004E-4</v>
      </c>
      <c r="T166" s="85">
        <v>6.6E-3</v>
      </c>
      <c r="U166" s="85">
        <v>1.4E-3</v>
      </c>
    </row>
    <row r="167" spans="2:21" s="82" customFormat="1">
      <c r="B167" s="83" t="s">
        <v>842</v>
      </c>
      <c r="C167" s="83" t="s">
        <v>843</v>
      </c>
      <c r="D167" s="83" t="s">
        <v>822</v>
      </c>
      <c r="E167" s="83" t="s">
        <v>744</v>
      </c>
      <c r="F167" s="83" t="s">
        <v>839</v>
      </c>
      <c r="G167" s="83" t="s">
        <v>796</v>
      </c>
      <c r="H167" s="83" t="s">
        <v>840</v>
      </c>
      <c r="I167" s="83" t="s">
        <v>767</v>
      </c>
      <c r="J167" s="83" t="s">
        <v>636</v>
      </c>
      <c r="K167" s="84">
        <v>2.1800000000000002</v>
      </c>
      <c r="L167" s="83" t="s">
        <v>106</v>
      </c>
      <c r="M167" s="85">
        <v>4.6300000000000001E-2</v>
      </c>
      <c r="N167" s="85">
        <v>4.1000000000000002E-2</v>
      </c>
      <c r="O167" s="84">
        <v>500000</v>
      </c>
      <c r="P167" s="84">
        <v>102.15</v>
      </c>
      <c r="Q167" s="84">
        <v>0</v>
      </c>
      <c r="R167" s="84">
        <v>1622.1420000000001</v>
      </c>
      <c r="S167" s="85">
        <v>1.2999999999999999E-3</v>
      </c>
      <c r="T167" s="85">
        <v>4.3E-3</v>
      </c>
      <c r="U167" s="85">
        <v>8.9999999999999998E-4</v>
      </c>
    </row>
    <row r="168" spans="2:21" s="82" customFormat="1">
      <c r="B168" s="83" t="s">
        <v>844</v>
      </c>
      <c r="C168" s="83" t="s">
        <v>845</v>
      </c>
      <c r="D168" s="83" t="s">
        <v>123</v>
      </c>
      <c r="E168" s="83" t="s">
        <v>744</v>
      </c>
      <c r="F168" s="83" t="s">
        <v>846</v>
      </c>
      <c r="G168" s="83" t="s">
        <v>796</v>
      </c>
      <c r="H168" s="83" t="s">
        <v>840</v>
      </c>
      <c r="I168" s="83" t="s">
        <v>748</v>
      </c>
      <c r="J168" s="83" t="s">
        <v>560</v>
      </c>
      <c r="K168" s="84">
        <v>4.25</v>
      </c>
      <c r="L168" s="83" t="s">
        <v>106</v>
      </c>
      <c r="M168" s="85">
        <v>3.3599999999999998E-2</v>
      </c>
      <c r="N168" s="85">
        <v>5.5199999999999999E-2</v>
      </c>
      <c r="O168" s="84">
        <v>2000000</v>
      </c>
      <c r="P168" s="84">
        <v>92.814499999999995</v>
      </c>
      <c r="Q168" s="84">
        <v>0</v>
      </c>
      <c r="R168" s="84">
        <v>5895.5770400000001</v>
      </c>
      <c r="S168" s="85">
        <v>6.7000000000000002E-3</v>
      </c>
      <c r="T168" s="85">
        <v>1.5699999999999999E-2</v>
      </c>
      <c r="U168" s="85">
        <v>3.3E-3</v>
      </c>
    </row>
    <row r="169" spans="2:21" s="82" customFormat="1">
      <c r="B169" s="83" t="s">
        <v>847</v>
      </c>
      <c r="C169" s="83" t="s">
        <v>848</v>
      </c>
      <c r="D169" s="83" t="s">
        <v>123</v>
      </c>
      <c r="E169" s="83" t="s">
        <v>744</v>
      </c>
      <c r="F169" s="83" t="s">
        <v>846</v>
      </c>
      <c r="G169" s="83" t="s">
        <v>796</v>
      </c>
      <c r="H169" s="83" t="s">
        <v>840</v>
      </c>
      <c r="I169" s="83" t="s">
        <v>748</v>
      </c>
      <c r="J169" s="83" t="s">
        <v>849</v>
      </c>
      <c r="K169" s="84">
        <v>3.56</v>
      </c>
      <c r="L169" s="83" t="s">
        <v>106</v>
      </c>
      <c r="M169" s="85">
        <v>3.7100000000000001E-2</v>
      </c>
      <c r="N169" s="85">
        <v>5.5800000000000002E-2</v>
      </c>
      <c r="O169" s="84">
        <v>1500000</v>
      </c>
      <c r="P169" s="84">
        <v>94.556022220000003</v>
      </c>
      <c r="Q169" s="84">
        <v>0</v>
      </c>
      <c r="R169" s="84">
        <v>4504.6488985608003</v>
      </c>
      <c r="S169" s="85">
        <v>3.8E-3</v>
      </c>
      <c r="T169" s="85">
        <v>1.2E-2</v>
      </c>
      <c r="U169" s="85">
        <v>2.5000000000000001E-3</v>
      </c>
    </row>
    <row r="170" spans="2:21" s="82" customFormat="1">
      <c r="B170" s="83" t="s">
        <v>850</v>
      </c>
      <c r="C170" s="83" t="s">
        <v>851</v>
      </c>
      <c r="D170" s="83" t="s">
        <v>123</v>
      </c>
      <c r="E170" s="83" t="s">
        <v>744</v>
      </c>
      <c r="F170" s="83" t="s">
        <v>852</v>
      </c>
      <c r="G170" s="83" t="s">
        <v>765</v>
      </c>
      <c r="H170" s="83" t="s">
        <v>853</v>
      </c>
      <c r="I170" s="83" t="s">
        <v>748</v>
      </c>
      <c r="J170" s="83" t="s">
        <v>533</v>
      </c>
      <c r="K170" s="84">
        <v>4.28</v>
      </c>
      <c r="L170" s="83" t="s">
        <v>106</v>
      </c>
      <c r="M170" s="85">
        <v>6.5000000000000002E-2</v>
      </c>
      <c r="N170" s="85">
        <v>7.8600000000000003E-2</v>
      </c>
      <c r="O170" s="84">
        <v>2000000</v>
      </c>
      <c r="P170" s="84">
        <v>97.361388890000001</v>
      </c>
      <c r="Q170" s="84">
        <v>0</v>
      </c>
      <c r="R170" s="84">
        <v>6184.3954222927996</v>
      </c>
      <c r="S170" s="85">
        <v>4.4000000000000003E-3</v>
      </c>
      <c r="T170" s="85">
        <v>1.6500000000000001E-2</v>
      </c>
      <c r="U170" s="85">
        <v>3.5000000000000001E-3</v>
      </c>
    </row>
    <row r="171" spans="2:21" s="82" customFormat="1">
      <c r="B171" s="83" t="s">
        <v>854</v>
      </c>
      <c r="C171" s="83" t="s">
        <v>855</v>
      </c>
      <c r="D171" s="83" t="s">
        <v>123</v>
      </c>
      <c r="E171" s="83" t="s">
        <v>744</v>
      </c>
      <c r="F171" s="83" t="s">
        <v>856</v>
      </c>
      <c r="G171" s="83" t="s">
        <v>765</v>
      </c>
      <c r="H171" s="83" t="s">
        <v>857</v>
      </c>
      <c r="I171" s="83" t="s">
        <v>818</v>
      </c>
      <c r="J171" s="83" t="s">
        <v>533</v>
      </c>
      <c r="K171" s="84">
        <v>3.6</v>
      </c>
      <c r="L171" s="83" t="s">
        <v>106</v>
      </c>
      <c r="M171" s="85">
        <v>0.09</v>
      </c>
      <c r="N171" s="85">
        <v>8.4599999999999995E-2</v>
      </c>
      <c r="O171" s="84">
        <v>1000000</v>
      </c>
      <c r="P171" s="84">
        <v>104.367</v>
      </c>
      <c r="Q171" s="84">
        <v>0</v>
      </c>
      <c r="R171" s="84">
        <v>3314.6959200000001</v>
      </c>
      <c r="S171" s="85">
        <v>1.6000000000000001E-3</v>
      </c>
      <c r="T171" s="85">
        <v>8.8000000000000005E-3</v>
      </c>
      <c r="U171" s="85">
        <v>1.9E-3</v>
      </c>
    </row>
    <row r="172" spans="2:21" s="82" customFormat="1">
      <c r="B172" s="83" t="s">
        <v>235</v>
      </c>
    </row>
    <row r="173" spans="2:21" s="82" customFormat="1">
      <c r="B173" s="83" t="s">
        <v>294</v>
      </c>
    </row>
    <row r="174" spans="2:21" s="82" customFormat="1">
      <c r="B174" s="83" t="s">
        <v>295</v>
      </c>
    </row>
    <row r="175" spans="2:21" s="82" customFormat="1">
      <c r="B175" s="83" t="s">
        <v>296</v>
      </c>
    </row>
    <row r="176" spans="2:21" s="82" customFormat="1">
      <c r="B176" s="83" t="s">
        <v>297</v>
      </c>
    </row>
    <row r="177" spans="2:6" s="82" customFormat="1">
      <c r="B177" s="89"/>
    </row>
    <row r="178" spans="2:6" s="82" customFormat="1">
      <c r="B178" s="89"/>
    </row>
    <row r="179" spans="2:6">
      <c r="C179" s="16"/>
      <c r="D179" s="16"/>
      <c r="E179" s="16"/>
      <c r="F179" s="16"/>
    </row>
    <row r="180" spans="2:6">
      <c r="C180" s="16"/>
      <c r="D180" s="16"/>
      <c r="E180" s="16"/>
      <c r="F180" s="16"/>
    </row>
    <row r="181" spans="2:6"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2:6">
      <c r="C753" s="16"/>
      <c r="D753" s="16"/>
      <c r="E753" s="16"/>
      <c r="F753" s="16"/>
    </row>
    <row r="754" spans="2:6">
      <c r="C754" s="16"/>
      <c r="D754" s="16"/>
      <c r="E754" s="16"/>
      <c r="F754" s="16"/>
    </row>
    <row r="755" spans="2:6">
      <c r="C755" s="16"/>
      <c r="D755" s="16"/>
      <c r="E755" s="16"/>
      <c r="F755" s="16"/>
    </row>
    <row r="756" spans="2:6">
      <c r="C756" s="16"/>
      <c r="D756" s="16"/>
      <c r="E756" s="16"/>
      <c r="F756" s="16"/>
    </row>
    <row r="757" spans="2:6">
      <c r="C757" s="16"/>
      <c r="D757" s="16"/>
      <c r="E757" s="16"/>
      <c r="F757" s="16"/>
    </row>
    <row r="758" spans="2:6">
      <c r="C758" s="16"/>
      <c r="D758" s="16"/>
      <c r="E758" s="16"/>
      <c r="F758" s="16"/>
    </row>
    <row r="759" spans="2:6">
      <c r="C759" s="16"/>
      <c r="D759" s="16"/>
      <c r="E759" s="16"/>
      <c r="F759" s="16"/>
    </row>
    <row r="760" spans="2:6">
      <c r="C760" s="16"/>
      <c r="D760" s="16"/>
      <c r="E760" s="16"/>
      <c r="F760" s="16"/>
    </row>
    <row r="761" spans="2:6">
      <c r="C761" s="16"/>
      <c r="D761" s="16"/>
      <c r="E761" s="16"/>
      <c r="F761" s="16"/>
    </row>
    <row r="762" spans="2:6">
      <c r="C762" s="16"/>
      <c r="D762" s="16"/>
      <c r="E762" s="16"/>
      <c r="F762" s="16"/>
    </row>
    <row r="763" spans="2:6">
      <c r="B763" s="16"/>
      <c r="C763" s="16"/>
      <c r="D763" s="16"/>
      <c r="E763" s="16"/>
      <c r="F763" s="16"/>
    </row>
    <row r="764" spans="2:6">
      <c r="B764" s="16"/>
      <c r="C764" s="16"/>
      <c r="D764" s="16"/>
      <c r="E764" s="16"/>
      <c r="F764" s="16"/>
    </row>
    <row r="765" spans="2:6">
      <c r="B765" s="19"/>
      <c r="C765" s="16"/>
      <c r="D765" s="16"/>
      <c r="E765" s="16"/>
      <c r="F765" s="16"/>
    </row>
    <row r="766" spans="2:6">
      <c r="C766" s="16"/>
      <c r="D766" s="16"/>
      <c r="E766" s="16"/>
      <c r="F766" s="16"/>
    </row>
    <row r="767" spans="2:6">
      <c r="C767" s="16"/>
      <c r="D767" s="16"/>
      <c r="E767" s="16"/>
      <c r="F767" s="16"/>
    </row>
    <row r="768" spans="2:6">
      <c r="C768" s="16"/>
      <c r="D768" s="16"/>
      <c r="E768" s="16"/>
      <c r="F768" s="16"/>
    </row>
    <row r="769" spans="3:6">
      <c r="C769" s="16"/>
      <c r="D769" s="16"/>
      <c r="E769" s="16"/>
      <c r="F769" s="16"/>
    </row>
    <row r="770" spans="3:6">
      <c r="C770" s="16"/>
      <c r="D770" s="16"/>
      <c r="E770" s="16"/>
      <c r="F770" s="16"/>
    </row>
    <row r="771" spans="3:6">
      <c r="C771" s="16"/>
      <c r="D771" s="16"/>
      <c r="E771" s="16"/>
      <c r="F771" s="16"/>
    </row>
    <row r="772" spans="3:6">
      <c r="C772" s="16"/>
      <c r="D772" s="16"/>
      <c r="E772" s="16"/>
      <c r="F772" s="16"/>
    </row>
    <row r="773" spans="3:6">
      <c r="C773" s="16"/>
      <c r="D773" s="16"/>
      <c r="E773" s="16"/>
      <c r="F773" s="16"/>
    </row>
    <row r="774" spans="3:6">
      <c r="C774" s="16"/>
      <c r="D774" s="16"/>
      <c r="E774" s="16"/>
      <c r="F774" s="16"/>
    </row>
    <row r="775" spans="3:6">
      <c r="C775" s="16"/>
      <c r="D775" s="16"/>
      <c r="E775" s="16"/>
      <c r="F775" s="16"/>
    </row>
    <row r="776" spans="3:6">
      <c r="C776" s="16"/>
      <c r="D776" s="16"/>
      <c r="E776" s="16"/>
      <c r="F776" s="16"/>
    </row>
    <row r="777" spans="3:6">
      <c r="C777" s="16"/>
      <c r="D777" s="16"/>
      <c r="E777" s="16"/>
      <c r="F777" s="16"/>
    </row>
    <row r="778" spans="3:6">
      <c r="C778" s="16"/>
      <c r="D778" s="16"/>
      <c r="E778" s="16"/>
      <c r="F778" s="16"/>
    </row>
    <row r="779" spans="3:6">
      <c r="C779" s="16"/>
      <c r="D779" s="16"/>
      <c r="E779" s="16"/>
      <c r="F779" s="16"/>
    </row>
    <row r="780" spans="3:6">
      <c r="C780" s="16"/>
      <c r="D780" s="16"/>
      <c r="E780" s="16"/>
      <c r="F780" s="16"/>
    </row>
    <row r="781" spans="3:6">
      <c r="C781" s="16"/>
      <c r="D781" s="16"/>
      <c r="E781" s="16"/>
      <c r="F781" s="16"/>
    </row>
    <row r="782" spans="3:6">
      <c r="C782" s="16"/>
      <c r="D782" s="16"/>
      <c r="E782" s="16"/>
      <c r="F782" s="16"/>
    </row>
    <row r="783" spans="3:6">
      <c r="C783" s="16"/>
      <c r="D783" s="16"/>
      <c r="E783" s="16"/>
      <c r="F783" s="16"/>
    </row>
    <row r="784" spans="3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</sheetData>
  <mergeCells count="2">
    <mergeCell ref="B6:U6"/>
    <mergeCell ref="B7:U7"/>
  </mergeCells>
  <dataValidations count="5">
    <dataValidation allowBlank="1" showInputMessage="1" showErrorMessage="1" sqref="H2 Q9"/>
    <dataValidation type="list" allowBlank="1" showInputMessage="1" showErrorMessage="1" sqref="L12:L795">
      <formula1>$BN$7:$BN$11</formula1>
    </dataValidation>
    <dataValidation type="list" allowBlank="1" showInputMessage="1" showErrorMessage="1" sqref="E12:E789">
      <formula1>$BI$7:$BI$11</formula1>
    </dataValidation>
    <dataValidation type="list" allowBlank="1" showInputMessage="1" showErrorMessage="1" sqref="I12:I795">
      <formula1>$BM$7:$BM$10</formula1>
    </dataValidation>
    <dataValidation type="list" allowBlank="1" showInputMessage="1" showErrorMessage="1" sqref="G12:G79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6"/>
      <c r="BK6" s="19"/>
    </row>
    <row r="7" spans="2:63" ht="26.25" customHeight="1">
      <c r="B7" s="104" t="s">
        <v>194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50252.21</v>
      </c>
      <c r="I11" s="7"/>
      <c r="J11" s="75">
        <v>0</v>
      </c>
      <c r="K11" s="75">
        <v>2062.0451649632</v>
      </c>
      <c r="L11" s="7"/>
      <c r="M11" s="76">
        <v>1</v>
      </c>
      <c r="N11" s="76">
        <v>1.1999999999999999E-3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1273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1274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1275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1276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741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228</v>
      </c>
      <c r="C22" t="s">
        <v>228</v>
      </c>
      <c r="D22" s="16"/>
      <c r="E22" s="16"/>
      <c r="F22" t="s">
        <v>228</v>
      </c>
      <c r="G22" t="s">
        <v>228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1277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228</v>
      </c>
      <c r="C24" t="s">
        <v>228</v>
      </c>
      <c r="D24" s="16"/>
      <c r="E24" s="16"/>
      <c r="F24" t="s">
        <v>228</v>
      </c>
      <c r="G24" t="s">
        <v>228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233</v>
      </c>
      <c r="D25" s="16"/>
      <c r="E25" s="16"/>
      <c r="F25" s="16"/>
      <c r="G25" s="16"/>
      <c r="H25" s="81">
        <v>50252.21</v>
      </c>
      <c r="J25" s="81">
        <v>0</v>
      </c>
      <c r="K25" s="81">
        <v>2062.0451649632</v>
      </c>
      <c r="M25" s="80">
        <v>1</v>
      </c>
      <c r="N25" s="80">
        <v>1.1999999999999999E-3</v>
      </c>
    </row>
    <row r="26" spans="2:14">
      <c r="B26" s="79" t="s">
        <v>1278</v>
      </c>
      <c r="D26" s="16"/>
      <c r="E26" s="16"/>
      <c r="F26" s="16"/>
      <c r="G26" s="16"/>
      <c r="H26" s="81">
        <v>50252.21</v>
      </c>
      <c r="J26" s="81">
        <v>0</v>
      </c>
      <c r="K26" s="81">
        <v>2062.0451649632</v>
      </c>
      <c r="M26" s="80">
        <v>1</v>
      </c>
      <c r="N26" s="80">
        <v>1.1999999999999999E-3</v>
      </c>
    </row>
    <row r="27" spans="2:14">
      <c r="B27" t="s">
        <v>1279</v>
      </c>
      <c r="C27" t="s">
        <v>1280</v>
      </c>
      <c r="D27" t="s">
        <v>1281</v>
      </c>
      <c r="E27" t="s">
        <v>1282</v>
      </c>
      <c r="F27" t="s">
        <v>1283</v>
      </c>
      <c r="G27" t="s">
        <v>106</v>
      </c>
      <c r="H27" s="77">
        <v>50252.21</v>
      </c>
      <c r="I27" s="77">
        <v>1292</v>
      </c>
      <c r="J27" s="77">
        <v>0</v>
      </c>
      <c r="K27" s="77">
        <v>2062.0451649632</v>
      </c>
      <c r="L27" s="78">
        <v>1E-4</v>
      </c>
      <c r="M27" s="78">
        <v>1</v>
      </c>
      <c r="N27" s="78">
        <v>1.1999999999999999E-3</v>
      </c>
    </row>
    <row r="28" spans="2:14">
      <c r="B28" s="79" t="s">
        <v>1284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228</v>
      </c>
      <c r="C29" t="s">
        <v>228</v>
      </c>
      <c r="D29" s="16"/>
      <c r="E29" s="16"/>
      <c r="F29" t="s">
        <v>228</v>
      </c>
      <c r="G29" t="s">
        <v>228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741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228</v>
      </c>
      <c r="C31" t="s">
        <v>228</v>
      </c>
      <c r="D31" s="16"/>
      <c r="E31" s="16"/>
      <c r="F31" t="s">
        <v>228</v>
      </c>
      <c r="G31" t="s">
        <v>228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1277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228</v>
      </c>
      <c r="C33" t="s">
        <v>228</v>
      </c>
      <c r="D33" s="16"/>
      <c r="E33" s="16"/>
      <c r="F33" t="s">
        <v>228</v>
      </c>
      <c r="G33" t="s">
        <v>228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235</v>
      </c>
      <c r="D34" s="16"/>
      <c r="E34" s="16"/>
      <c r="F34" s="16"/>
      <c r="G34" s="16"/>
    </row>
    <row r="35" spans="2:14">
      <c r="B35" t="s">
        <v>294</v>
      </c>
      <c r="D35" s="16"/>
      <c r="E35" s="16"/>
      <c r="F35" s="16"/>
      <c r="G35" s="16"/>
    </row>
    <row r="36" spans="2:14">
      <c r="B36" t="s">
        <v>295</v>
      </c>
      <c r="D36" s="16"/>
      <c r="E36" s="16"/>
      <c r="F36" s="16"/>
      <c r="G36" s="16"/>
    </row>
    <row r="37" spans="2:14">
      <c r="B37" t="s">
        <v>296</v>
      </c>
      <c r="D37" s="16"/>
      <c r="E37" s="16"/>
      <c r="F37" s="16"/>
      <c r="G37" s="16"/>
    </row>
    <row r="38" spans="2:14">
      <c r="B38" t="s">
        <v>297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151" workbookViewId="0">
      <selection activeCell="G20" sqref="G2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19.7109375" style="16" bestFit="1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  <c r="BJ6" s="19"/>
    </row>
    <row r="7" spans="2:62" ht="26.25" customHeight="1">
      <c r="B7" s="104" t="s">
        <v>91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f>I12+I132</f>
        <v>19659298.789999999</v>
      </c>
      <c r="J11" s="7"/>
      <c r="K11" s="75">
        <v>951.60634000000005</v>
      </c>
      <c r="L11" s="75">
        <f>L12+L132</f>
        <v>341990.32947653055</v>
      </c>
      <c r="M11" s="7"/>
      <c r="N11" s="76">
        <f>L11/$L$11</f>
        <v>1</v>
      </c>
      <c r="O11" s="76">
        <f>L11/'סכום נכסי הקרן'!$C$42</f>
        <v>0.19261725094421464</v>
      </c>
      <c r="BF11" s="16"/>
      <c r="BG11" s="19"/>
      <c r="BH11" s="16"/>
      <c r="BJ11" s="16"/>
    </row>
    <row r="12" spans="2:62" s="82" customFormat="1">
      <c r="B12" s="86" t="s">
        <v>203</v>
      </c>
      <c r="C12" s="89"/>
      <c r="D12" s="89"/>
      <c r="I12" s="87">
        <f>I13+I39+I71+I130</f>
        <v>18736701.09</v>
      </c>
      <c r="K12" s="87">
        <v>417.48865000000001</v>
      </c>
      <c r="L12" s="87">
        <v>291353.94344349415</v>
      </c>
      <c r="N12" s="88">
        <f t="shared" ref="N12:N75" si="0">L12/$L$11</f>
        <v>0.85193620500748291</v>
      </c>
      <c r="O12" s="88">
        <f>L12/'סכום נכסי הקרן'!$C$42</f>
        <v>0.16409760978838822</v>
      </c>
    </row>
    <row r="13" spans="2:62" s="82" customFormat="1">
      <c r="B13" s="86" t="s">
        <v>858</v>
      </c>
      <c r="C13" s="89"/>
      <c r="D13" s="89"/>
      <c r="I13" s="87">
        <f>SUM(I14:I38)</f>
        <v>3360399.5</v>
      </c>
      <c r="K13" s="87">
        <v>237.63851</v>
      </c>
      <c r="L13" s="87">
        <v>119434.25915606557</v>
      </c>
      <c r="N13" s="88">
        <f t="shared" si="0"/>
        <v>0.34923285503095453</v>
      </c>
      <c r="O13" s="88">
        <f>L13/'סכום נכסי הקרן'!$C$42</f>
        <v>6.7268272475461896E-2</v>
      </c>
    </row>
    <row r="14" spans="2:62" s="82" customFormat="1">
      <c r="B14" s="83" t="s">
        <v>859</v>
      </c>
      <c r="C14" s="83" t="s">
        <v>860</v>
      </c>
      <c r="D14" s="83" t="s">
        <v>100</v>
      </c>
      <c r="E14" s="83" t="s">
        <v>123</v>
      </c>
      <c r="F14" s="83" t="s">
        <v>861</v>
      </c>
      <c r="G14" s="83" t="s">
        <v>519</v>
      </c>
      <c r="H14" s="83" t="s">
        <v>102</v>
      </c>
      <c r="I14" s="84">
        <v>9200</v>
      </c>
      <c r="J14" s="84">
        <v>25830</v>
      </c>
      <c r="K14" s="84">
        <v>0</v>
      </c>
      <c r="L14" s="84">
        <v>2376.36</v>
      </c>
      <c r="M14" s="85">
        <v>2.0000000000000001E-4</v>
      </c>
      <c r="N14" s="85">
        <f t="shared" si="0"/>
        <v>6.9486175344121255E-3</v>
      </c>
      <c r="O14" s="85">
        <f>L14/'סכום נכסי הקרן'!$C$42</f>
        <v>1.3384236073412303E-3</v>
      </c>
    </row>
    <row r="15" spans="2:62" s="82" customFormat="1">
      <c r="B15" s="83" t="s">
        <v>862</v>
      </c>
      <c r="C15" s="83" t="s">
        <v>863</v>
      </c>
      <c r="D15" s="83" t="s">
        <v>100</v>
      </c>
      <c r="E15" s="83" t="s">
        <v>123</v>
      </c>
      <c r="F15" s="83" t="s">
        <v>864</v>
      </c>
      <c r="G15" s="83" t="s">
        <v>865</v>
      </c>
      <c r="H15" s="83" t="s">
        <v>102</v>
      </c>
      <c r="I15" s="84">
        <v>105594</v>
      </c>
      <c r="J15" s="84">
        <v>4205</v>
      </c>
      <c r="K15" s="84">
        <v>0</v>
      </c>
      <c r="L15" s="84">
        <v>4440.2277000000004</v>
      </c>
      <c r="M15" s="85">
        <v>4.0000000000000002E-4</v>
      </c>
      <c r="N15" s="85">
        <f t="shared" si="0"/>
        <v>1.2983489055952138E-2</v>
      </c>
      <c r="O15" s="85">
        <f>L15/'סכום נכסי הקרן'!$C$42</f>
        <v>2.5008439696217973E-3</v>
      </c>
    </row>
    <row r="16" spans="2:62" s="82" customFormat="1">
      <c r="B16" s="83" t="s">
        <v>866</v>
      </c>
      <c r="C16" s="83" t="s">
        <v>867</v>
      </c>
      <c r="D16" s="83" t="s">
        <v>100</v>
      </c>
      <c r="E16" s="83" t="s">
        <v>123</v>
      </c>
      <c r="F16" s="83" t="s">
        <v>868</v>
      </c>
      <c r="G16" s="83" t="s">
        <v>865</v>
      </c>
      <c r="H16" s="83" t="s">
        <v>102</v>
      </c>
      <c r="I16" s="84">
        <v>189280</v>
      </c>
      <c r="J16" s="84">
        <v>3910</v>
      </c>
      <c r="K16" s="84">
        <v>0</v>
      </c>
      <c r="L16" s="84">
        <v>7400.848</v>
      </c>
      <c r="M16" s="85">
        <v>8.0000000000000004E-4</v>
      </c>
      <c r="N16" s="85">
        <f t="shared" si="0"/>
        <v>2.1640518348364265E-2</v>
      </c>
      <c r="O16" s="85">
        <f>L16/'סכום נכסי הקרן'!$C$42</f>
        <v>4.1683371532697609E-3</v>
      </c>
    </row>
    <row r="17" spans="2:16" s="82" customFormat="1">
      <c r="B17" s="83" t="s">
        <v>869</v>
      </c>
      <c r="C17" s="83" t="s">
        <v>870</v>
      </c>
      <c r="D17" s="83" t="s">
        <v>100</v>
      </c>
      <c r="E17" s="83" t="s">
        <v>123</v>
      </c>
      <c r="F17" s="83" t="s">
        <v>871</v>
      </c>
      <c r="G17" s="83" t="s">
        <v>580</v>
      </c>
      <c r="H17" s="83" t="s">
        <v>102</v>
      </c>
      <c r="I17" s="84">
        <v>3380</v>
      </c>
      <c r="J17" s="84">
        <v>70000</v>
      </c>
      <c r="K17" s="84">
        <v>0</v>
      </c>
      <c r="L17" s="84">
        <v>2366</v>
      </c>
      <c r="M17" s="85">
        <v>1E-4</v>
      </c>
      <c r="N17" s="85">
        <f t="shared" si="0"/>
        <v>6.9183242801676044E-3</v>
      </c>
      <c r="O17" s="85">
        <f>L17/'סכום נכסי הקרן'!$C$42</f>
        <v>1.3325886039864965E-3</v>
      </c>
    </row>
    <row r="18" spans="2:16" s="82" customFormat="1">
      <c r="B18" s="83" t="s">
        <v>872</v>
      </c>
      <c r="C18" s="83" t="s">
        <v>873</v>
      </c>
      <c r="D18" s="83" t="s">
        <v>100</v>
      </c>
      <c r="E18" s="83" t="s">
        <v>123</v>
      </c>
      <c r="F18" s="83" t="s">
        <v>874</v>
      </c>
      <c r="G18" s="83" t="s">
        <v>508</v>
      </c>
      <c r="H18" s="83" t="s">
        <v>102</v>
      </c>
      <c r="I18" s="84">
        <v>90413.5</v>
      </c>
      <c r="J18" s="84">
        <v>1920</v>
      </c>
      <c r="K18" s="84">
        <v>0</v>
      </c>
      <c r="L18" s="84">
        <v>1735.9392</v>
      </c>
      <c r="M18" s="85">
        <v>2.0000000000000001E-4</v>
      </c>
      <c r="N18" s="85">
        <f t="shared" si="0"/>
        <v>5.0759891446554217E-3</v>
      </c>
      <c r="O18" s="85">
        <f>L18/'סכום נכסי הקרן'!$C$42</f>
        <v>9.7772307486620265E-4</v>
      </c>
    </row>
    <row r="19" spans="2:16" s="82" customFormat="1">
      <c r="B19" s="83" t="s">
        <v>875</v>
      </c>
      <c r="C19" s="83" t="s">
        <v>876</v>
      </c>
      <c r="D19" s="83" t="s">
        <v>100</v>
      </c>
      <c r="E19" s="83" t="s">
        <v>123</v>
      </c>
      <c r="F19" s="83" t="s">
        <v>877</v>
      </c>
      <c r="G19" s="83" t="s">
        <v>313</v>
      </c>
      <c r="H19" s="83" t="s">
        <v>102</v>
      </c>
      <c r="I19" s="84">
        <v>44570</v>
      </c>
      <c r="J19" s="84">
        <v>13810</v>
      </c>
      <c r="K19" s="84">
        <v>0</v>
      </c>
      <c r="L19" s="84">
        <v>6155.1170000000002</v>
      </c>
      <c r="M19" s="85">
        <v>4.0000000000000002E-4</v>
      </c>
      <c r="N19" s="85">
        <f t="shared" si="0"/>
        <v>1.7997927044958742E-2</v>
      </c>
      <c r="O19" s="85">
        <f>L19/'סכום נכסי הקרן'!$C$42</f>
        <v>3.4667112300944855E-3</v>
      </c>
    </row>
    <row r="20" spans="2:16" s="82" customFormat="1">
      <c r="B20" s="83" t="s">
        <v>878</v>
      </c>
      <c r="C20" s="83" t="s">
        <v>879</v>
      </c>
      <c r="D20" s="83" t="s">
        <v>100</v>
      </c>
      <c r="E20" s="83" t="s">
        <v>123</v>
      </c>
      <c r="F20" s="83" t="s">
        <v>565</v>
      </c>
      <c r="G20" s="83" t="s">
        <v>313</v>
      </c>
      <c r="H20" s="83" t="s">
        <v>102</v>
      </c>
      <c r="I20" s="84">
        <v>345090</v>
      </c>
      <c r="J20" s="84">
        <v>1996</v>
      </c>
      <c r="K20" s="84">
        <v>0</v>
      </c>
      <c r="L20" s="84">
        <v>6887.9964</v>
      </c>
      <c r="M20" s="85">
        <v>2.9999999999999997E-4</v>
      </c>
      <c r="N20" s="85">
        <f t="shared" si="0"/>
        <v>2.014090986298692E-2</v>
      </c>
      <c r="O20" s="85">
        <f>L20/'סכום נכסי הקרן'!$C$42</f>
        <v>3.8794866893237588E-3</v>
      </c>
    </row>
    <row r="21" spans="2:16" s="82" customFormat="1">
      <c r="B21" s="83" t="s">
        <v>880</v>
      </c>
      <c r="C21" s="83" t="s">
        <v>881</v>
      </c>
      <c r="D21" s="83" t="s">
        <v>100</v>
      </c>
      <c r="E21" s="83" t="s">
        <v>123</v>
      </c>
      <c r="F21" s="83" t="s">
        <v>324</v>
      </c>
      <c r="G21" s="83" t="s">
        <v>313</v>
      </c>
      <c r="H21" s="83" t="s">
        <v>102</v>
      </c>
      <c r="I21" s="84">
        <v>343160</v>
      </c>
      <c r="J21" s="84">
        <v>3454</v>
      </c>
      <c r="K21" s="84">
        <v>138.91579999999999</v>
      </c>
      <c r="L21" s="84">
        <v>11991.662200000001</v>
      </c>
      <c r="M21" s="85">
        <v>2.0000000000000001E-4</v>
      </c>
      <c r="N21" s="85">
        <f t="shared" si="0"/>
        <v>3.5064331258591749E-2</v>
      </c>
      <c r="O21" s="85">
        <f>L21/'סכום נכסי הקרן'!$C$42</f>
        <v>6.7539950932272363E-3</v>
      </c>
    </row>
    <row r="22" spans="2:16" s="82" customFormat="1">
      <c r="B22" s="83" t="s">
        <v>882</v>
      </c>
      <c r="C22" s="83" t="s">
        <v>883</v>
      </c>
      <c r="D22" s="83" t="s">
        <v>100</v>
      </c>
      <c r="E22" s="83" t="s">
        <v>123</v>
      </c>
      <c r="F22" s="83" t="s">
        <v>884</v>
      </c>
      <c r="G22" s="83" t="s">
        <v>313</v>
      </c>
      <c r="H22" s="83" t="s">
        <v>102</v>
      </c>
      <c r="I22" s="84">
        <v>69420</v>
      </c>
      <c r="J22" s="84">
        <v>12520</v>
      </c>
      <c r="K22" s="84">
        <v>0</v>
      </c>
      <c r="L22" s="84">
        <v>8691.384</v>
      </c>
      <c r="M22" s="85">
        <v>2.9999999999999997E-4</v>
      </c>
      <c r="N22" s="85">
        <f t="shared" si="0"/>
        <v>2.5414122128258762E-2</v>
      </c>
      <c r="O22" s="85">
        <f>L22/'סכום נכסי הקרן'!$C$42</f>
        <v>4.8951983395057359E-3</v>
      </c>
    </row>
    <row r="23" spans="2:16" s="82" customFormat="1">
      <c r="B23" s="83" t="s">
        <v>885</v>
      </c>
      <c r="C23" s="83" t="s">
        <v>886</v>
      </c>
      <c r="D23" s="83" t="s">
        <v>100</v>
      </c>
      <c r="E23" s="83" t="s">
        <v>123</v>
      </c>
      <c r="F23" s="83" t="s">
        <v>344</v>
      </c>
      <c r="G23" s="83" t="s">
        <v>313</v>
      </c>
      <c r="H23" s="83" t="s">
        <v>102</v>
      </c>
      <c r="I23" s="84">
        <v>514610</v>
      </c>
      <c r="J23" s="84">
        <v>3175</v>
      </c>
      <c r="K23" s="84">
        <v>0</v>
      </c>
      <c r="L23" s="84">
        <v>16338.8675</v>
      </c>
      <c r="M23" s="85">
        <v>4.0000000000000002E-4</v>
      </c>
      <c r="N23" s="85">
        <f t="shared" si="0"/>
        <v>4.77758173016447E-2</v>
      </c>
      <c r="O23" s="85">
        <f>L23/'סכום נכסי הקרן'!$C$42</f>
        <v>9.2024465902558489E-3</v>
      </c>
    </row>
    <row r="24" spans="2:16" s="82" customFormat="1">
      <c r="B24" s="83" t="s">
        <v>887</v>
      </c>
      <c r="C24" s="83" t="s">
        <v>888</v>
      </c>
      <c r="D24" s="83" t="s">
        <v>100</v>
      </c>
      <c r="E24" s="83" t="s">
        <v>123</v>
      </c>
      <c r="F24" s="83" t="s">
        <v>737</v>
      </c>
      <c r="G24" s="83" t="s">
        <v>477</v>
      </c>
      <c r="H24" s="83" t="s">
        <v>102</v>
      </c>
      <c r="I24" s="84">
        <v>2715</v>
      </c>
      <c r="J24" s="84">
        <v>186140</v>
      </c>
      <c r="K24" s="84">
        <v>0</v>
      </c>
      <c r="L24" s="84">
        <v>5053.701</v>
      </c>
      <c r="M24" s="85">
        <v>4.0000000000000002E-4</v>
      </c>
      <c r="N24" s="85">
        <f t="shared" si="0"/>
        <v>1.4777321357991252E-2</v>
      </c>
      <c r="O24" s="85">
        <f>L24/'סכום נכסי הקרן'!$C$42</f>
        <v>2.8463670162955034E-3</v>
      </c>
    </row>
    <row r="25" spans="2:16" s="82" customFormat="1">
      <c r="B25" s="83" t="s">
        <v>889</v>
      </c>
      <c r="C25" s="83" t="s">
        <v>890</v>
      </c>
      <c r="D25" s="83" t="s">
        <v>100</v>
      </c>
      <c r="E25" s="83" t="s">
        <v>123</v>
      </c>
      <c r="F25" s="83" t="s">
        <v>891</v>
      </c>
      <c r="G25" s="83" t="s">
        <v>477</v>
      </c>
      <c r="H25" s="83" t="s">
        <v>102</v>
      </c>
      <c r="I25" s="84">
        <v>18821</v>
      </c>
      <c r="J25" s="84">
        <v>21140</v>
      </c>
      <c r="K25" s="84">
        <v>0</v>
      </c>
      <c r="L25" s="84">
        <v>3978.7593999999999</v>
      </c>
      <c r="M25" s="85">
        <v>2.9999999999999997E-4</v>
      </c>
      <c r="N25" s="85">
        <f t="shared" si="0"/>
        <v>1.1634128386291246E-2</v>
      </c>
      <c r="O25" s="85">
        <f>L25/'סכום נכסי הקרן'!$C$42</f>
        <v>2.2409338268994717E-3</v>
      </c>
    </row>
    <row r="26" spans="2:16" s="82" customFormat="1">
      <c r="B26" s="83" t="s">
        <v>892</v>
      </c>
      <c r="C26" s="83" t="s">
        <v>893</v>
      </c>
      <c r="D26" s="83" t="s">
        <v>100</v>
      </c>
      <c r="E26" s="83" t="s">
        <v>123</v>
      </c>
      <c r="F26" s="83" t="s">
        <v>592</v>
      </c>
      <c r="G26" s="83" t="s">
        <v>439</v>
      </c>
      <c r="H26" s="83" t="s">
        <v>102</v>
      </c>
      <c r="I26" s="84">
        <v>206810</v>
      </c>
      <c r="J26" s="84">
        <v>3823</v>
      </c>
      <c r="K26" s="84">
        <v>0</v>
      </c>
      <c r="L26" s="84">
        <v>7906.3463000000002</v>
      </c>
      <c r="M26" s="85">
        <v>2.0000000000000001E-4</v>
      </c>
      <c r="N26" s="85">
        <f t="shared" si="0"/>
        <v>2.3118625348564372E-2</v>
      </c>
      <c r="O26" s="85">
        <f>L26/'סכום נכסי הקרן'!$C$42</f>
        <v>4.453046060249705E-3</v>
      </c>
    </row>
    <row r="27" spans="2:16" s="82" customFormat="1">
      <c r="B27" s="83" t="s">
        <v>894</v>
      </c>
      <c r="C27" s="83" t="s">
        <v>895</v>
      </c>
      <c r="D27" s="83" t="s">
        <v>100</v>
      </c>
      <c r="E27" s="83" t="s">
        <v>123</v>
      </c>
      <c r="F27" s="83" t="s">
        <v>896</v>
      </c>
      <c r="G27" s="83" t="s">
        <v>897</v>
      </c>
      <c r="H27" s="83" t="s">
        <v>102</v>
      </c>
      <c r="I27" s="84">
        <v>31700</v>
      </c>
      <c r="J27" s="84">
        <v>15470</v>
      </c>
      <c r="K27" s="84">
        <v>0</v>
      </c>
      <c r="L27" s="84">
        <v>4903.99</v>
      </c>
      <c r="M27" s="85">
        <v>2.9999999999999997E-4</v>
      </c>
      <c r="N27" s="85">
        <f t="shared" si="0"/>
        <v>1.4339557517624314E-2</v>
      </c>
      <c r="O27" s="85">
        <f>L27/'סכום נכסי הקרן'!$C$42</f>
        <v>2.7620461488012419E-3</v>
      </c>
    </row>
    <row r="28" spans="2:16" s="82" customFormat="1">
      <c r="B28" s="83" t="s">
        <v>898</v>
      </c>
      <c r="C28" s="83" t="s">
        <v>899</v>
      </c>
      <c r="D28" s="83" t="s">
        <v>100</v>
      </c>
      <c r="E28" s="83" t="s">
        <v>123</v>
      </c>
      <c r="F28" s="83" t="s">
        <v>780</v>
      </c>
      <c r="G28" s="83" t="s">
        <v>897</v>
      </c>
      <c r="H28" s="83" t="s">
        <v>102</v>
      </c>
      <c r="I28" s="84">
        <v>7250</v>
      </c>
      <c r="J28" s="84">
        <v>34890</v>
      </c>
      <c r="K28" s="84">
        <v>0</v>
      </c>
      <c r="L28" s="84">
        <v>2529.5250000000001</v>
      </c>
      <c r="M28" s="85">
        <v>2.9999999999999997E-4</v>
      </c>
      <c r="N28" s="85">
        <f t="shared" si="0"/>
        <v>7.3964810755667619E-3</v>
      </c>
      <c r="O28" s="85">
        <f>L28/'סכום נכסי הקרן'!$C$42</f>
        <v>1.4246898514365777E-3</v>
      </c>
    </row>
    <row r="29" spans="2:16" s="82" customFormat="1">
      <c r="B29" s="83" t="s">
        <v>900</v>
      </c>
      <c r="C29" s="83" t="s">
        <v>901</v>
      </c>
      <c r="D29" s="83" t="s">
        <v>100</v>
      </c>
      <c r="E29" s="83" t="s">
        <v>123</v>
      </c>
      <c r="F29" s="83" t="s">
        <v>386</v>
      </c>
      <c r="G29" s="83" t="s">
        <v>358</v>
      </c>
      <c r="H29" s="83" t="s">
        <v>102</v>
      </c>
      <c r="I29" s="84">
        <v>12000</v>
      </c>
      <c r="J29" s="84">
        <v>7299</v>
      </c>
      <c r="K29" s="84">
        <v>0</v>
      </c>
      <c r="L29" s="84">
        <v>875.88</v>
      </c>
      <c r="M29" s="85">
        <v>1E-4</v>
      </c>
      <c r="N29" s="85">
        <f t="shared" si="0"/>
        <v>2.5611250509354191E-3</v>
      </c>
      <c r="O29" s="85">
        <f>L29/'סכום נכסי הקרן'!$C$42</f>
        <v>4.9331686663554213E-4</v>
      </c>
    </row>
    <row r="30" spans="2:16" s="82" customFormat="1">
      <c r="B30" s="83" t="s">
        <v>902</v>
      </c>
      <c r="C30" s="83" t="s">
        <v>903</v>
      </c>
      <c r="D30" s="83" t="s">
        <v>100</v>
      </c>
      <c r="E30" s="83" t="s">
        <v>123</v>
      </c>
      <c r="F30" s="83" t="s">
        <v>443</v>
      </c>
      <c r="G30" s="83" t="s">
        <v>358</v>
      </c>
      <c r="H30" s="83" t="s">
        <v>102</v>
      </c>
      <c r="I30" s="84">
        <v>82149</v>
      </c>
      <c r="J30" s="84">
        <v>5313</v>
      </c>
      <c r="K30" s="84">
        <v>61.611750000000001</v>
      </c>
      <c r="L30" s="84">
        <v>4426.1881199999998</v>
      </c>
      <c r="M30" s="85">
        <v>5.0000000000000001E-4</v>
      </c>
      <c r="N30" s="85">
        <f t="shared" si="0"/>
        <v>1.2942436491625275E-2</v>
      </c>
      <c r="O30" s="85">
        <f>L30/'סכום נכסי הקרן'!$C$42</f>
        <v>2.4929365375369467E-3</v>
      </c>
    </row>
    <row r="31" spans="2:16" s="82" customFormat="1">
      <c r="B31" s="83" t="s">
        <v>904</v>
      </c>
      <c r="C31" s="83">
        <v>10972780</v>
      </c>
      <c r="D31" s="83" t="s">
        <v>100</v>
      </c>
      <c r="E31" s="83" t="s">
        <v>123</v>
      </c>
      <c r="F31" s="83" t="s">
        <v>379</v>
      </c>
      <c r="G31" s="83" t="s">
        <v>358</v>
      </c>
      <c r="H31" s="83" t="s">
        <v>102</v>
      </c>
      <c r="I31" s="84">
        <v>30000</v>
      </c>
      <c r="J31" s="84">
        <f>L31*1000/I31*100</f>
        <v>2340.0327868852464</v>
      </c>
      <c r="K31" s="84">
        <v>0</v>
      </c>
      <c r="L31" s="84">
        <f>702009.836065574/1000</f>
        <v>702.00983606557395</v>
      </c>
      <c r="M31" s="85">
        <v>2.9999999999999997E-4</v>
      </c>
      <c r="N31" s="85">
        <f t="shared" si="0"/>
        <v>2.0527183828271088E-3</v>
      </c>
      <c r="O31" s="85">
        <f>L31/'סכום נכסי הקרן'!$C$42</f>
        <v>3.9538897186281168E-4</v>
      </c>
      <c r="P31" s="84"/>
    </row>
    <row r="32" spans="2:16" s="82" customFormat="1">
      <c r="B32" s="83" t="s">
        <v>904</v>
      </c>
      <c r="C32" s="83">
        <v>1097278</v>
      </c>
      <c r="D32" s="83" t="s">
        <v>100</v>
      </c>
      <c r="E32" s="83" t="s">
        <v>123</v>
      </c>
      <c r="F32" s="83" t="s">
        <v>379</v>
      </c>
      <c r="G32" s="83" t="s">
        <v>358</v>
      </c>
      <c r="H32" s="83" t="s">
        <v>102</v>
      </c>
      <c r="I32" s="84">
        <v>85800</v>
      </c>
      <c r="J32" s="84">
        <f>L32*1000/I32*100</f>
        <v>2402.0000000000005</v>
      </c>
      <c r="K32" s="84">
        <v>0</v>
      </c>
      <c r="L32" s="84">
        <f>2060916/1000</f>
        <v>2060.9160000000002</v>
      </c>
      <c r="M32" s="85">
        <v>0</v>
      </c>
      <c r="N32" s="85">
        <f t="shared" si="0"/>
        <v>6.0262405757336851E-3</v>
      </c>
      <c r="O32" s="85">
        <f>L32/'סכום נכסי הקרן'!$C$42</f>
        <v>1.1607578932263038E-3</v>
      </c>
      <c r="P32" s="84"/>
    </row>
    <row r="33" spans="2:16" s="82" customFormat="1">
      <c r="B33" s="83" t="s">
        <v>905</v>
      </c>
      <c r="C33" s="83" t="s">
        <v>906</v>
      </c>
      <c r="D33" s="83" t="s">
        <v>100</v>
      </c>
      <c r="E33" s="83" t="s">
        <v>123</v>
      </c>
      <c r="F33" s="83" t="s">
        <v>390</v>
      </c>
      <c r="G33" s="83" t="s">
        <v>358</v>
      </c>
      <c r="H33" s="83" t="s">
        <v>102</v>
      </c>
      <c r="I33" s="84">
        <v>2080</v>
      </c>
      <c r="J33" s="84">
        <v>49500</v>
      </c>
      <c r="K33" s="84">
        <v>0</v>
      </c>
      <c r="L33" s="84">
        <v>1029.5999999999999</v>
      </c>
      <c r="M33" s="85">
        <v>1E-4</v>
      </c>
      <c r="N33" s="85">
        <f t="shared" si="0"/>
        <v>3.0106114449960121E-3</v>
      </c>
      <c r="O33" s="85">
        <f>L33/'סכום נכסי הקרן'!$C$42</f>
        <v>5.7989570019632147E-4</v>
      </c>
    </row>
    <row r="34" spans="2:16" s="82" customFormat="1">
      <c r="B34" s="83" t="s">
        <v>907</v>
      </c>
      <c r="C34" s="83" t="s">
        <v>908</v>
      </c>
      <c r="D34" s="83" t="s">
        <v>100</v>
      </c>
      <c r="E34" s="83" t="s">
        <v>123</v>
      </c>
      <c r="F34" s="83" t="s">
        <v>401</v>
      </c>
      <c r="G34" s="83" t="s">
        <v>358</v>
      </c>
      <c r="H34" s="83" t="s">
        <v>102</v>
      </c>
      <c r="I34" s="84">
        <v>373500</v>
      </c>
      <c r="J34" s="84">
        <v>1250</v>
      </c>
      <c r="K34" s="84">
        <v>37.110959999999999</v>
      </c>
      <c r="L34" s="84">
        <v>4705.86096</v>
      </c>
      <c r="M34" s="85">
        <v>5.0000000000000001E-4</v>
      </c>
      <c r="N34" s="85">
        <f t="shared" si="0"/>
        <v>1.3760216457591222E-2</v>
      </c>
      <c r="O34" s="85">
        <f>L34/'סכום נכסי הקרן'!$C$42</f>
        <v>2.6504550664585608E-3</v>
      </c>
    </row>
    <row r="35" spans="2:16" s="82" customFormat="1">
      <c r="B35" s="83" t="s">
        <v>909</v>
      </c>
      <c r="C35" s="83" t="s">
        <v>910</v>
      </c>
      <c r="D35" s="83" t="s">
        <v>100</v>
      </c>
      <c r="E35" s="83" t="s">
        <v>123</v>
      </c>
      <c r="F35" s="83" t="s">
        <v>414</v>
      </c>
      <c r="G35" s="83" t="s">
        <v>358</v>
      </c>
      <c r="H35" s="83" t="s">
        <v>102</v>
      </c>
      <c r="I35" s="84">
        <v>12163</v>
      </c>
      <c r="J35" s="84">
        <v>26690</v>
      </c>
      <c r="K35" s="84">
        <v>0</v>
      </c>
      <c r="L35" s="84">
        <v>3246.3047000000001</v>
      </c>
      <c r="M35" s="85">
        <v>2.9999999999999997E-4</v>
      </c>
      <c r="N35" s="85">
        <f t="shared" si="0"/>
        <v>9.4923874162435376E-3</v>
      </c>
      <c r="O35" s="85">
        <f>L35/'סכום נכסי הקרן'!$C$42</f>
        <v>1.8283975690142869E-3</v>
      </c>
    </row>
    <row r="36" spans="2:16" s="82" customFormat="1">
      <c r="B36" s="83" t="s">
        <v>911</v>
      </c>
      <c r="C36" s="83" t="s">
        <v>912</v>
      </c>
      <c r="D36" s="83" t="s">
        <v>100</v>
      </c>
      <c r="E36" s="83" t="s">
        <v>123</v>
      </c>
      <c r="F36" s="83" t="s">
        <v>363</v>
      </c>
      <c r="G36" s="83" t="s">
        <v>358</v>
      </c>
      <c r="H36" s="83" t="s">
        <v>102</v>
      </c>
      <c r="I36" s="84">
        <v>7250</v>
      </c>
      <c r="J36" s="84">
        <v>28180</v>
      </c>
      <c r="K36" s="84">
        <v>0</v>
      </c>
      <c r="L36" s="84">
        <v>2043.05</v>
      </c>
      <c r="M36" s="85">
        <v>1E-4</v>
      </c>
      <c r="N36" s="85">
        <f t="shared" si="0"/>
        <v>5.9739993324583358E-3</v>
      </c>
      <c r="O36" s="85">
        <f>L36/'סכום נכסי הקרן'!$C$42</f>
        <v>1.1506953285606982E-3</v>
      </c>
    </row>
    <row r="37" spans="2:16" s="82" customFormat="1">
      <c r="B37" s="83" t="s">
        <v>913</v>
      </c>
      <c r="C37" s="83" t="s">
        <v>914</v>
      </c>
      <c r="D37" s="83" t="s">
        <v>100</v>
      </c>
      <c r="E37" s="83" t="s">
        <v>123</v>
      </c>
      <c r="F37" s="83" t="s">
        <v>915</v>
      </c>
      <c r="G37" s="83" t="s">
        <v>129</v>
      </c>
      <c r="H37" s="83" t="s">
        <v>102</v>
      </c>
      <c r="I37" s="84">
        <v>4804</v>
      </c>
      <c r="J37" s="84">
        <v>70090</v>
      </c>
      <c r="K37" s="84">
        <v>0</v>
      </c>
      <c r="L37" s="84">
        <v>3367.1235999999999</v>
      </c>
      <c r="M37" s="85">
        <v>1E-4</v>
      </c>
      <c r="N37" s="85">
        <f t="shared" si="0"/>
        <v>9.8456690431975285E-3</v>
      </c>
      <c r="O37" s="85">
        <f>L37/'סכום נכסי הקרן'!$C$42</f>
        <v>1.8964457048072638E-3</v>
      </c>
    </row>
    <row r="38" spans="2:16" s="82" customFormat="1">
      <c r="B38" s="83" t="s">
        <v>916</v>
      </c>
      <c r="C38" s="83" t="s">
        <v>917</v>
      </c>
      <c r="D38" s="83" t="s">
        <v>100</v>
      </c>
      <c r="E38" s="83" t="s">
        <v>123</v>
      </c>
      <c r="F38" s="83" t="s">
        <v>451</v>
      </c>
      <c r="G38" s="83" t="s">
        <v>132</v>
      </c>
      <c r="H38" s="83" t="s">
        <v>102</v>
      </c>
      <c r="I38" s="84">
        <v>768640</v>
      </c>
      <c r="J38" s="84">
        <v>549.1</v>
      </c>
      <c r="K38" s="84">
        <v>0</v>
      </c>
      <c r="L38" s="84">
        <v>4220.6022400000002</v>
      </c>
      <c r="M38" s="85">
        <v>2.9999999999999997E-4</v>
      </c>
      <c r="N38" s="85">
        <f t="shared" si="0"/>
        <v>1.2341291189316051E-2</v>
      </c>
      <c r="O38" s="85">
        <f>L38/'סכום נכסי הקרן'!$C$42</f>
        <v>2.377145581988115E-3</v>
      </c>
    </row>
    <row r="39" spans="2:16" s="82" customFormat="1">
      <c r="B39" s="86" t="s">
        <v>918</v>
      </c>
      <c r="C39" s="89"/>
      <c r="D39" s="89"/>
      <c r="I39" s="87">
        <f>SUM(I40:I70)</f>
        <v>2500693.46</v>
      </c>
      <c r="K39" s="87">
        <v>125.78982999999999</v>
      </c>
      <c r="L39" s="87">
        <v>86177.221968818587</v>
      </c>
      <c r="N39" s="88">
        <f t="shared" si="0"/>
        <v>0.25198730648532153</v>
      </c>
      <c r="O39" s="88">
        <f>L39/'סכום נכסי הקרן'!$C$42</f>
        <v>4.85371022480399E-2</v>
      </c>
    </row>
    <row r="40" spans="2:16" s="82" customFormat="1">
      <c r="B40" s="83" t="s">
        <v>919</v>
      </c>
      <c r="C40" s="83" t="s">
        <v>920</v>
      </c>
      <c r="D40" s="83" t="s">
        <v>100</v>
      </c>
      <c r="E40" s="83" t="s">
        <v>123</v>
      </c>
      <c r="F40" s="83" t="s">
        <v>921</v>
      </c>
      <c r="G40" s="83" t="s">
        <v>519</v>
      </c>
      <c r="H40" s="83" t="s">
        <v>102</v>
      </c>
      <c r="I40" s="84">
        <v>568495</v>
      </c>
      <c r="J40" s="84">
        <v>751.7</v>
      </c>
      <c r="K40" s="84">
        <v>0</v>
      </c>
      <c r="L40" s="84">
        <v>4273.3769149999998</v>
      </c>
      <c r="M40" s="85">
        <v>5.9999999999999995E-4</v>
      </c>
      <c r="N40" s="85">
        <f t="shared" si="0"/>
        <v>1.2495607468027147E-2</v>
      </c>
      <c r="O40" s="85">
        <f>L40/'סכום נכסי הקרן'!$C$42</f>
        <v>2.4068695593693875E-3</v>
      </c>
    </row>
    <row r="41" spans="2:16" s="82" customFormat="1">
      <c r="B41" s="83" t="s">
        <v>922</v>
      </c>
      <c r="C41" s="83" t="s">
        <v>923</v>
      </c>
      <c r="D41" s="83" t="s">
        <v>100</v>
      </c>
      <c r="E41" s="83" t="s">
        <v>123</v>
      </c>
      <c r="F41" s="83" t="s">
        <v>518</v>
      </c>
      <c r="G41" s="83" t="s">
        <v>519</v>
      </c>
      <c r="H41" s="83" t="s">
        <v>102</v>
      </c>
      <c r="I41" s="84">
        <v>44000</v>
      </c>
      <c r="J41" s="84">
        <v>1462</v>
      </c>
      <c r="K41" s="84">
        <v>0</v>
      </c>
      <c r="L41" s="84">
        <v>643.28</v>
      </c>
      <c r="M41" s="85">
        <v>2.9999999999999997E-4</v>
      </c>
      <c r="N41" s="85">
        <f t="shared" si="0"/>
        <v>1.8809888600787052E-3</v>
      </c>
      <c r="O41" s="85">
        <f>L41/'סכום נכסי הקרן'!$C$42</f>
        <v>3.6231090328505219E-4</v>
      </c>
    </row>
    <row r="42" spans="2:16" s="82" customFormat="1">
      <c r="B42" s="83" t="s">
        <v>924</v>
      </c>
      <c r="C42" s="83">
        <v>11708770</v>
      </c>
      <c r="D42" s="83" t="s">
        <v>100</v>
      </c>
      <c r="E42" s="83" t="s">
        <v>123</v>
      </c>
      <c r="F42" s="83" t="s">
        <v>532</v>
      </c>
      <c r="G42" s="83" t="s">
        <v>519</v>
      </c>
      <c r="H42" s="83" t="s">
        <v>102</v>
      </c>
      <c r="I42" s="84">
        <v>16000</v>
      </c>
      <c r="J42" s="84">
        <f>L42*1000/I42*100</f>
        <v>8603.0382513661243</v>
      </c>
      <c r="K42" s="84">
        <v>0</v>
      </c>
      <c r="L42" s="84">
        <f>1376486.12021858/1000</f>
        <v>1376.4861202185798</v>
      </c>
      <c r="M42" s="85">
        <v>1.5E-3</v>
      </c>
      <c r="N42" s="85">
        <f t="shared" si="0"/>
        <v>4.0249270273972548E-3</v>
      </c>
      <c r="O42" s="85">
        <f>L42/'סכום נכסי הקרן'!$C$42</f>
        <v>7.7527037926832887E-4</v>
      </c>
      <c r="P42" s="84"/>
    </row>
    <row r="43" spans="2:16" s="82" customFormat="1">
      <c r="B43" s="83" t="s">
        <v>924</v>
      </c>
      <c r="C43" s="83">
        <v>1170877</v>
      </c>
      <c r="D43" s="83" t="s">
        <v>100</v>
      </c>
      <c r="E43" s="83" t="s">
        <v>123</v>
      </c>
      <c r="F43" s="83" t="s">
        <v>532</v>
      </c>
      <c r="G43" s="83" t="s">
        <v>519</v>
      </c>
      <c r="H43" s="83" t="s">
        <v>102</v>
      </c>
      <c r="I43" s="84">
        <v>35410</v>
      </c>
      <c r="J43" s="84">
        <f>L43*1000/I43*100</f>
        <v>8820</v>
      </c>
      <c r="K43" s="84">
        <v>0</v>
      </c>
      <c r="L43" s="84">
        <f>3123162/1000</f>
        <v>3123.1619999999998</v>
      </c>
      <c r="M43" s="85">
        <v>0</v>
      </c>
      <c r="N43" s="85">
        <f t="shared" si="0"/>
        <v>9.132310860311417E-3</v>
      </c>
      <c r="O43" s="85">
        <f>L43/'סכום נכסי הקרן'!$C$42</f>
        <v>1.7590406126811811E-3</v>
      </c>
      <c r="P43" s="84"/>
    </row>
    <row r="44" spans="2:16" s="82" customFormat="1">
      <c r="B44" s="83" t="s">
        <v>925</v>
      </c>
      <c r="C44" s="83" t="s">
        <v>926</v>
      </c>
      <c r="D44" s="83" t="s">
        <v>100</v>
      </c>
      <c r="E44" s="83" t="s">
        <v>123</v>
      </c>
      <c r="F44" s="83" t="s">
        <v>492</v>
      </c>
      <c r="G44" s="83" t="s">
        <v>493</v>
      </c>
      <c r="H44" s="83" t="s">
        <v>102</v>
      </c>
      <c r="I44" s="84">
        <v>3700</v>
      </c>
      <c r="J44" s="84">
        <v>72840</v>
      </c>
      <c r="K44" s="84">
        <v>40.6327</v>
      </c>
      <c r="L44" s="84">
        <v>2735.7127</v>
      </c>
      <c r="M44" s="85">
        <v>1.2999999999999999E-3</v>
      </c>
      <c r="N44" s="85">
        <f t="shared" si="0"/>
        <v>7.9993861352379014E-3</v>
      </c>
      <c r="O44" s="85">
        <f>L44/'סכום נכסי הקרן'!$C$42</f>
        <v>1.54081976661079E-3</v>
      </c>
    </row>
    <row r="45" spans="2:16" s="82" customFormat="1">
      <c r="B45" s="83" t="s">
        <v>927</v>
      </c>
      <c r="C45" s="83" t="s">
        <v>928</v>
      </c>
      <c r="D45" s="83" t="s">
        <v>100</v>
      </c>
      <c r="E45" s="83" t="s">
        <v>123</v>
      </c>
      <c r="F45" s="83" t="s">
        <v>929</v>
      </c>
      <c r="G45" s="83" t="s">
        <v>865</v>
      </c>
      <c r="H45" s="83" t="s">
        <v>102</v>
      </c>
      <c r="I45" s="84">
        <v>24700</v>
      </c>
      <c r="J45" s="84">
        <v>7518</v>
      </c>
      <c r="K45" s="84">
        <v>0</v>
      </c>
      <c r="L45" s="84">
        <v>1856.9459999999999</v>
      </c>
      <c r="M45" s="85">
        <v>2.9999999999999997E-4</v>
      </c>
      <c r="N45" s="85">
        <f t="shared" si="0"/>
        <v>5.4298202023500049E-3</v>
      </c>
      <c r="O45" s="85">
        <f>L45/'סכום נכסי הקרן'!$C$42</f>
        <v>1.0458770404980172E-3</v>
      </c>
    </row>
    <row r="46" spans="2:16" s="82" customFormat="1">
      <c r="B46" s="83" t="s">
        <v>930</v>
      </c>
      <c r="C46" s="83" t="s">
        <v>931</v>
      </c>
      <c r="D46" s="83" t="s">
        <v>100</v>
      </c>
      <c r="E46" s="83" t="s">
        <v>123</v>
      </c>
      <c r="F46" s="83" t="s">
        <v>507</v>
      </c>
      <c r="G46" s="83" t="s">
        <v>508</v>
      </c>
      <c r="H46" s="83" t="s">
        <v>102</v>
      </c>
      <c r="I46" s="84">
        <v>304624.46000000002</v>
      </c>
      <c r="J46" s="84">
        <v>2721</v>
      </c>
      <c r="K46" s="84">
        <v>0</v>
      </c>
      <c r="L46" s="84">
        <v>8288.8315566000001</v>
      </c>
      <c r="M46" s="85">
        <v>5.0000000000000001E-3</v>
      </c>
      <c r="N46" s="85">
        <f t="shared" si="0"/>
        <v>2.4237034916418099E-2</v>
      </c>
      <c r="O46" s="85">
        <f>L46/'סכום נכסי הקרן'!$C$42</f>
        <v>4.6684710366393968E-3</v>
      </c>
    </row>
    <row r="47" spans="2:16" s="82" customFormat="1">
      <c r="B47" s="83" t="s">
        <v>932</v>
      </c>
      <c r="C47" s="83" t="s">
        <v>933</v>
      </c>
      <c r="D47" s="83" t="s">
        <v>100</v>
      </c>
      <c r="E47" s="83" t="s">
        <v>123</v>
      </c>
      <c r="F47" s="83" t="s">
        <v>726</v>
      </c>
      <c r="G47" s="83" t="s">
        <v>508</v>
      </c>
      <c r="H47" s="83" t="s">
        <v>102</v>
      </c>
      <c r="I47" s="84">
        <v>89232</v>
      </c>
      <c r="J47" s="84">
        <v>1753</v>
      </c>
      <c r="K47" s="84">
        <v>10.99338</v>
      </c>
      <c r="L47" s="84">
        <v>1575.2303400000001</v>
      </c>
      <c r="M47" s="85">
        <v>2.9999999999999997E-4</v>
      </c>
      <c r="N47" s="85">
        <f t="shared" si="0"/>
        <v>4.6060669095852368E-3</v>
      </c>
      <c r="O47" s="85">
        <f>L47/'סכום נכסי הקרן'!$C$42</f>
        <v>8.8720794578942279E-4</v>
      </c>
    </row>
    <row r="48" spans="2:16" s="82" customFormat="1">
      <c r="B48" s="83" t="s">
        <v>934</v>
      </c>
      <c r="C48" s="83" t="s">
        <v>935</v>
      </c>
      <c r="D48" s="83" t="s">
        <v>100</v>
      </c>
      <c r="E48" s="83" t="s">
        <v>123</v>
      </c>
      <c r="F48" s="83" t="s">
        <v>936</v>
      </c>
      <c r="G48" s="83" t="s">
        <v>439</v>
      </c>
      <c r="H48" s="83" t="s">
        <v>102</v>
      </c>
      <c r="I48" s="84">
        <v>218809</v>
      </c>
      <c r="J48" s="84">
        <v>1490</v>
      </c>
      <c r="K48" s="84">
        <v>41.029400000000003</v>
      </c>
      <c r="L48" s="84">
        <v>3301.2835</v>
      </c>
      <c r="M48" s="85">
        <v>2.0999999999999999E-3</v>
      </c>
      <c r="N48" s="85">
        <f t="shared" si="0"/>
        <v>9.6531486871372311E-3</v>
      </c>
      <c r="O48" s="85">
        <f>L48/'סכום נכסי הקרן'!$C$42</f>
        <v>1.8593629630721282E-3</v>
      </c>
    </row>
    <row r="49" spans="2:15" s="82" customFormat="1">
      <c r="B49" s="83" t="s">
        <v>937</v>
      </c>
      <c r="C49" s="83" t="s">
        <v>938</v>
      </c>
      <c r="D49" s="83" t="s">
        <v>100</v>
      </c>
      <c r="E49" s="83" t="s">
        <v>123</v>
      </c>
      <c r="F49" s="83" t="s">
        <v>770</v>
      </c>
      <c r="G49" s="83" t="s">
        <v>897</v>
      </c>
      <c r="H49" s="83" t="s">
        <v>102</v>
      </c>
      <c r="I49" s="84">
        <v>38173</v>
      </c>
      <c r="J49" s="84">
        <v>10000</v>
      </c>
      <c r="K49" s="84">
        <v>0</v>
      </c>
      <c r="L49" s="84">
        <v>3817.3</v>
      </c>
      <c r="M49" s="85">
        <v>8.0000000000000004E-4</v>
      </c>
      <c r="N49" s="85">
        <f t="shared" si="0"/>
        <v>1.1162011527761537E-2</v>
      </c>
      <c r="O49" s="85">
        <f>L49/'סכום נכסי הקרן'!$C$42</f>
        <v>2.1499959754850608E-3</v>
      </c>
    </row>
    <row r="50" spans="2:15" s="82" customFormat="1">
      <c r="B50" s="83" t="s">
        <v>939</v>
      </c>
      <c r="C50" s="83" t="s">
        <v>940</v>
      </c>
      <c r="D50" s="83" t="s">
        <v>100</v>
      </c>
      <c r="E50" s="83" t="s">
        <v>123</v>
      </c>
      <c r="F50" s="83" t="s">
        <v>941</v>
      </c>
      <c r="G50" s="83" t="s">
        <v>942</v>
      </c>
      <c r="H50" s="83" t="s">
        <v>102</v>
      </c>
      <c r="I50" s="84">
        <v>54916</v>
      </c>
      <c r="J50" s="84">
        <v>15570</v>
      </c>
      <c r="K50" s="84">
        <v>0</v>
      </c>
      <c r="L50" s="84">
        <v>8550.4212000000007</v>
      </c>
      <c r="M50" s="85">
        <v>2.5999999999999999E-3</v>
      </c>
      <c r="N50" s="85">
        <f t="shared" si="0"/>
        <v>2.5001938543372709E-2</v>
      </c>
      <c r="O50" s="85">
        <f>L50/'סכום נכסי הקרן'!$C$42</f>
        <v>4.8158046705006532E-3</v>
      </c>
    </row>
    <row r="51" spans="2:15" s="82" customFormat="1">
      <c r="B51" s="83" t="s">
        <v>943</v>
      </c>
      <c r="C51" s="83" t="s">
        <v>944</v>
      </c>
      <c r="D51" s="83" t="s">
        <v>100</v>
      </c>
      <c r="E51" s="83" t="s">
        <v>123</v>
      </c>
      <c r="F51" s="83" t="s">
        <v>945</v>
      </c>
      <c r="G51" s="83" t="s">
        <v>942</v>
      </c>
      <c r="H51" s="83" t="s">
        <v>102</v>
      </c>
      <c r="I51" s="84">
        <v>7390</v>
      </c>
      <c r="J51" s="84">
        <v>52020</v>
      </c>
      <c r="K51" s="84">
        <v>0</v>
      </c>
      <c r="L51" s="84">
        <v>3844.2779999999998</v>
      </c>
      <c r="M51" s="85">
        <v>8.9999999999999998E-4</v>
      </c>
      <c r="N51" s="85">
        <f t="shared" si="0"/>
        <v>1.1240896799287471E-2</v>
      </c>
      <c r="O51" s="85">
        <f>L51/'סכום נכסי הקרן'!$C$42</f>
        <v>2.165190639626374E-3</v>
      </c>
    </row>
    <row r="52" spans="2:15" s="82" customFormat="1">
      <c r="B52" s="83" t="s">
        <v>946</v>
      </c>
      <c r="C52" s="83" t="s">
        <v>947</v>
      </c>
      <c r="D52" s="83" t="s">
        <v>100</v>
      </c>
      <c r="E52" s="83" t="s">
        <v>123</v>
      </c>
      <c r="F52" s="83" t="s">
        <v>948</v>
      </c>
      <c r="G52" s="83" t="s">
        <v>949</v>
      </c>
      <c r="H52" s="83" t="s">
        <v>102</v>
      </c>
      <c r="I52" s="84">
        <v>171447</v>
      </c>
      <c r="J52" s="84">
        <v>1490</v>
      </c>
      <c r="K52" s="84">
        <v>0</v>
      </c>
      <c r="L52" s="84">
        <v>2554.5603000000001</v>
      </c>
      <c r="M52" s="85">
        <v>1.4E-3</v>
      </c>
      <c r="N52" s="85">
        <f t="shared" si="0"/>
        <v>7.4696857771099912E-3</v>
      </c>
      <c r="O52" s="85">
        <f>L52/'סכום נכסי הקרן'!$C$42</f>
        <v>1.4387903398040262E-3</v>
      </c>
    </row>
    <row r="53" spans="2:15" s="82" customFormat="1">
      <c r="B53" s="83" t="s">
        <v>950</v>
      </c>
      <c r="C53" s="83" t="s">
        <v>951</v>
      </c>
      <c r="D53" s="83" t="s">
        <v>100</v>
      </c>
      <c r="E53" s="83" t="s">
        <v>123</v>
      </c>
      <c r="F53" s="83" t="s">
        <v>952</v>
      </c>
      <c r="G53" s="83" t="s">
        <v>447</v>
      </c>
      <c r="H53" s="83" t="s">
        <v>102</v>
      </c>
      <c r="I53" s="84">
        <v>28000</v>
      </c>
      <c r="J53" s="84">
        <v>10580</v>
      </c>
      <c r="K53" s="84">
        <v>0</v>
      </c>
      <c r="L53" s="84">
        <v>2962.4</v>
      </c>
      <c r="M53" s="85">
        <v>1.5E-3</v>
      </c>
      <c r="N53" s="85">
        <f t="shared" si="0"/>
        <v>8.6622332407305623E-3</v>
      </c>
      <c r="O53" s="85">
        <f>L53/'סכום נכסי הקרן'!$C$42</f>
        <v>1.6684955538671163E-3</v>
      </c>
    </row>
    <row r="54" spans="2:15" s="82" customFormat="1">
      <c r="B54" s="83" t="s">
        <v>953</v>
      </c>
      <c r="C54" s="83" t="s">
        <v>954</v>
      </c>
      <c r="D54" s="83" t="s">
        <v>100</v>
      </c>
      <c r="E54" s="83" t="s">
        <v>123</v>
      </c>
      <c r="F54" s="83" t="s">
        <v>955</v>
      </c>
      <c r="G54" s="83" t="s">
        <v>447</v>
      </c>
      <c r="H54" s="83" t="s">
        <v>102</v>
      </c>
      <c r="I54" s="84">
        <v>2000</v>
      </c>
      <c r="J54" s="84">
        <v>7315</v>
      </c>
      <c r="K54" s="84">
        <v>0</v>
      </c>
      <c r="L54" s="84">
        <v>146.30000000000001</v>
      </c>
      <c r="M54" s="85">
        <v>0</v>
      </c>
      <c r="N54" s="85">
        <f t="shared" si="0"/>
        <v>4.277898741287069E-4</v>
      </c>
      <c r="O54" s="85">
        <f>L54/'סכום נכסי הקרן'!$C$42</f>
        <v>8.2399709536443131E-5</v>
      </c>
    </row>
    <row r="55" spans="2:15" s="82" customFormat="1">
      <c r="B55" s="83" t="s">
        <v>956</v>
      </c>
      <c r="C55" s="83" t="s">
        <v>957</v>
      </c>
      <c r="D55" s="83" t="s">
        <v>100</v>
      </c>
      <c r="E55" s="83" t="s">
        <v>123</v>
      </c>
      <c r="F55" s="83" t="s">
        <v>958</v>
      </c>
      <c r="G55" s="83" t="s">
        <v>358</v>
      </c>
      <c r="H55" s="83" t="s">
        <v>102</v>
      </c>
      <c r="I55" s="84">
        <v>6610</v>
      </c>
      <c r="J55" s="84">
        <v>32640</v>
      </c>
      <c r="K55" s="84">
        <v>9.9149999999999991</v>
      </c>
      <c r="L55" s="84">
        <v>2167.4189999999999</v>
      </c>
      <c r="M55" s="85">
        <v>5.9999999999999995E-4</v>
      </c>
      <c r="N55" s="85">
        <f t="shared" si="0"/>
        <v>6.337661662297797E-3</v>
      </c>
      <c r="O55" s="85">
        <f>L55/'סכום נכסי הקרן'!$C$42</f>
        <v>1.2207429668063432E-3</v>
      </c>
    </row>
    <row r="56" spans="2:15" s="82" customFormat="1">
      <c r="B56" s="83" t="s">
        <v>959</v>
      </c>
      <c r="C56" s="83" t="s">
        <v>960</v>
      </c>
      <c r="D56" s="83" t="s">
        <v>100</v>
      </c>
      <c r="E56" s="83" t="s">
        <v>123</v>
      </c>
      <c r="F56" s="83" t="s">
        <v>460</v>
      </c>
      <c r="G56" s="83" t="s">
        <v>358</v>
      </c>
      <c r="H56" s="83" t="s">
        <v>102</v>
      </c>
      <c r="I56" s="84">
        <v>90000</v>
      </c>
      <c r="J56" s="84">
        <v>1075</v>
      </c>
      <c r="K56" s="84">
        <v>0</v>
      </c>
      <c r="L56" s="84">
        <v>967.5</v>
      </c>
      <c r="M56" s="85">
        <v>4.0000000000000002E-4</v>
      </c>
      <c r="N56" s="85">
        <f t="shared" si="0"/>
        <v>2.829027363086288E-3</v>
      </c>
      <c r="O56" s="85">
        <f>L56/'סכום נכסי הקרן'!$C$42</f>
        <v>5.4491947352364135E-4</v>
      </c>
    </row>
    <row r="57" spans="2:15" s="82" customFormat="1">
      <c r="B57" s="83" t="s">
        <v>961</v>
      </c>
      <c r="C57" s="83" t="s">
        <v>962</v>
      </c>
      <c r="D57" s="83" t="s">
        <v>100</v>
      </c>
      <c r="E57" s="83" t="s">
        <v>123</v>
      </c>
      <c r="F57" s="83" t="s">
        <v>431</v>
      </c>
      <c r="G57" s="83" t="s">
        <v>358</v>
      </c>
      <c r="H57" s="83" t="s">
        <v>102</v>
      </c>
      <c r="I57" s="84">
        <v>81500</v>
      </c>
      <c r="J57" s="84">
        <v>2168</v>
      </c>
      <c r="K57" s="84">
        <v>0</v>
      </c>
      <c r="L57" s="84">
        <v>1766.92</v>
      </c>
      <c r="M57" s="85">
        <v>4.0000000000000002E-4</v>
      </c>
      <c r="N57" s="85">
        <f t="shared" si="0"/>
        <v>5.1665788407074149E-3</v>
      </c>
      <c r="O57" s="85">
        <f>L57/'סכום נכסי הקרן'!$C$42</f>
        <v>9.9517221308360968E-4</v>
      </c>
    </row>
    <row r="58" spans="2:15" s="82" customFormat="1">
      <c r="B58" s="83" t="s">
        <v>963</v>
      </c>
      <c r="C58" s="83" t="s">
        <v>964</v>
      </c>
      <c r="D58" s="83" t="s">
        <v>100</v>
      </c>
      <c r="E58" s="83" t="s">
        <v>123</v>
      </c>
      <c r="F58" s="83" t="s">
        <v>965</v>
      </c>
      <c r="G58" s="83" t="s">
        <v>966</v>
      </c>
      <c r="H58" s="83" t="s">
        <v>102</v>
      </c>
      <c r="I58" s="84">
        <v>7759</v>
      </c>
      <c r="J58" s="84">
        <v>26940</v>
      </c>
      <c r="K58" s="84">
        <v>0</v>
      </c>
      <c r="L58" s="84">
        <v>2090.2746000000002</v>
      </c>
      <c r="M58" s="85">
        <v>1.1999999999999999E-3</v>
      </c>
      <c r="N58" s="85">
        <f t="shared" si="0"/>
        <v>6.1120868628054218E-3</v>
      </c>
      <c r="O58" s="85">
        <f>L58/'סכום נכסי הקרן'!$C$42</f>
        <v>1.1772933690458295E-3</v>
      </c>
    </row>
    <row r="59" spans="2:15" s="82" customFormat="1">
      <c r="B59" s="83" t="s">
        <v>967</v>
      </c>
      <c r="C59" s="83" t="s">
        <v>968</v>
      </c>
      <c r="D59" s="83" t="s">
        <v>100</v>
      </c>
      <c r="E59" s="83" t="s">
        <v>123</v>
      </c>
      <c r="F59" s="83" t="s">
        <v>969</v>
      </c>
      <c r="G59" s="83" t="s">
        <v>125</v>
      </c>
      <c r="H59" s="83" t="s">
        <v>102</v>
      </c>
      <c r="I59" s="84">
        <v>4600</v>
      </c>
      <c r="J59" s="84">
        <v>15480</v>
      </c>
      <c r="K59" s="84">
        <v>0</v>
      </c>
      <c r="L59" s="84">
        <v>712.08</v>
      </c>
      <c r="M59" s="85">
        <v>5.0000000000000001E-4</v>
      </c>
      <c r="N59" s="85">
        <f t="shared" si="0"/>
        <v>2.0821641392315079E-3</v>
      </c>
      <c r="O59" s="85">
        <f>L59/'סכום נכסי הקרן'!$C$42</f>
        <v>4.0106073251340005E-4</v>
      </c>
    </row>
    <row r="60" spans="2:15" s="82" customFormat="1">
      <c r="B60" s="83" t="s">
        <v>970</v>
      </c>
      <c r="C60" s="83" t="s">
        <v>971</v>
      </c>
      <c r="D60" s="83" t="s">
        <v>100</v>
      </c>
      <c r="E60" s="83" t="s">
        <v>123</v>
      </c>
      <c r="F60" s="83" t="s">
        <v>972</v>
      </c>
      <c r="G60" s="83" t="s">
        <v>125</v>
      </c>
      <c r="H60" s="83" t="s">
        <v>102</v>
      </c>
      <c r="I60" s="84">
        <v>204260</v>
      </c>
      <c r="J60" s="84">
        <v>3976</v>
      </c>
      <c r="K60" s="84">
        <v>0</v>
      </c>
      <c r="L60" s="84">
        <v>8121.3775999999998</v>
      </c>
      <c r="M60" s="85">
        <v>1.9E-3</v>
      </c>
      <c r="N60" s="85">
        <f t="shared" si="0"/>
        <v>2.3747389618972655E-2</v>
      </c>
      <c r="O60" s="85">
        <f>L60/'סכום נכסי הקרן'!$C$42</f>
        <v>4.5741569055076934E-3</v>
      </c>
    </row>
    <row r="61" spans="2:15" s="82" customFormat="1">
      <c r="B61" s="83" t="s">
        <v>973</v>
      </c>
      <c r="C61" s="83" t="s">
        <v>974</v>
      </c>
      <c r="D61" s="83" t="s">
        <v>100</v>
      </c>
      <c r="E61" s="83" t="s">
        <v>123</v>
      </c>
      <c r="F61" s="83" t="s">
        <v>975</v>
      </c>
      <c r="G61" s="83" t="s">
        <v>599</v>
      </c>
      <c r="H61" s="83" t="s">
        <v>102</v>
      </c>
      <c r="I61" s="84">
        <v>7080</v>
      </c>
      <c r="J61" s="84">
        <v>18990</v>
      </c>
      <c r="K61" s="84">
        <v>11.320729999999999</v>
      </c>
      <c r="L61" s="84">
        <v>1355.8127300000001</v>
      </c>
      <c r="M61" s="85">
        <v>2.9999999999999997E-4</v>
      </c>
      <c r="N61" s="85">
        <f t="shared" si="0"/>
        <v>3.9644768086725801E-3</v>
      </c>
      <c r="O61" s="85">
        <f>L61/'סכום נכסי הקרן'!$C$42</f>
        <v>7.636266243186056E-4</v>
      </c>
    </row>
    <row r="62" spans="2:15" s="82" customFormat="1">
      <c r="B62" s="83" t="s">
        <v>976</v>
      </c>
      <c r="C62" s="83" t="s">
        <v>977</v>
      </c>
      <c r="D62" s="83" t="s">
        <v>100</v>
      </c>
      <c r="E62" s="83" t="s">
        <v>123</v>
      </c>
      <c r="F62" s="83" t="s">
        <v>978</v>
      </c>
      <c r="G62" s="83" t="s">
        <v>599</v>
      </c>
      <c r="H62" s="83" t="s">
        <v>102</v>
      </c>
      <c r="I62" s="84">
        <v>178687</v>
      </c>
      <c r="J62" s="84">
        <v>788.1</v>
      </c>
      <c r="K62" s="84">
        <v>0</v>
      </c>
      <c r="L62" s="84">
        <v>1408.2322469999999</v>
      </c>
      <c r="M62" s="85">
        <v>1.4E-3</v>
      </c>
      <c r="N62" s="85">
        <f t="shared" si="0"/>
        <v>4.1177545843343547E-3</v>
      </c>
      <c r="O62" s="85">
        <f>L62/'סכום נכסי הקרן'!$C$42</f>
        <v>7.9315056809742051E-4</v>
      </c>
    </row>
    <row r="63" spans="2:15" s="82" customFormat="1">
      <c r="B63" s="83" t="s">
        <v>979</v>
      </c>
      <c r="C63" s="83" t="s">
        <v>980</v>
      </c>
      <c r="D63" s="83" t="s">
        <v>100</v>
      </c>
      <c r="E63" s="83" t="s">
        <v>123</v>
      </c>
      <c r="F63" s="83" t="s">
        <v>981</v>
      </c>
      <c r="G63" s="83" t="s">
        <v>599</v>
      </c>
      <c r="H63" s="83" t="s">
        <v>102</v>
      </c>
      <c r="I63" s="84">
        <v>17750</v>
      </c>
      <c r="J63" s="84">
        <v>21000</v>
      </c>
      <c r="K63" s="84">
        <v>0</v>
      </c>
      <c r="L63" s="84">
        <v>3727.5</v>
      </c>
      <c r="M63" s="85">
        <v>1.1999999999999999E-3</v>
      </c>
      <c r="N63" s="85">
        <f t="shared" si="0"/>
        <v>1.0899431003518489E-2</v>
      </c>
      <c r="O63" s="85">
        <f>L63/'סכום נכסי הקרן'!$C$42</f>
        <v>2.099418436753874E-3</v>
      </c>
    </row>
    <row r="64" spans="2:15" s="82" customFormat="1">
      <c r="B64" s="83" t="s">
        <v>982</v>
      </c>
      <c r="C64" s="83" t="s">
        <v>983</v>
      </c>
      <c r="D64" s="83" t="s">
        <v>100</v>
      </c>
      <c r="E64" s="83" t="s">
        <v>123</v>
      </c>
      <c r="F64" s="83" t="s">
        <v>984</v>
      </c>
      <c r="G64" s="83" t="s">
        <v>599</v>
      </c>
      <c r="H64" s="83" t="s">
        <v>102</v>
      </c>
      <c r="I64" s="84">
        <v>5095</v>
      </c>
      <c r="J64" s="84">
        <v>51260</v>
      </c>
      <c r="K64" s="84">
        <v>0</v>
      </c>
      <c r="L64" s="84">
        <v>2611.6970000000001</v>
      </c>
      <c r="M64" s="85">
        <v>4.0000000000000002E-4</v>
      </c>
      <c r="N64" s="85">
        <f t="shared" si="0"/>
        <v>7.6367568755456011E-3</v>
      </c>
      <c r="O64" s="85">
        <f>L64/'סכום נכסי הקרן'!$C$42</f>
        <v>1.4709711154969236E-3</v>
      </c>
    </row>
    <row r="65" spans="2:15" s="82" customFormat="1">
      <c r="B65" s="83" t="s">
        <v>985</v>
      </c>
      <c r="C65" s="83" t="s">
        <v>986</v>
      </c>
      <c r="D65" s="83" t="s">
        <v>100</v>
      </c>
      <c r="E65" s="83" t="s">
        <v>123</v>
      </c>
      <c r="F65" s="83" t="s">
        <v>987</v>
      </c>
      <c r="G65" s="83" t="s">
        <v>599</v>
      </c>
      <c r="H65" s="83" t="s">
        <v>102</v>
      </c>
      <c r="I65" s="84">
        <v>87186</v>
      </c>
      <c r="J65" s="84">
        <v>7477</v>
      </c>
      <c r="K65" s="84">
        <v>0</v>
      </c>
      <c r="L65" s="84">
        <v>6518.8972199999998</v>
      </c>
      <c r="M65" s="85">
        <v>1.8E-3</v>
      </c>
      <c r="N65" s="85">
        <f t="shared" si="0"/>
        <v>1.906164197677223E-2</v>
      </c>
      <c r="O65" s="85">
        <f>L65/'סכום נכסי הקרן'!$C$42</f>
        <v>3.6716010760487121E-3</v>
      </c>
    </row>
    <row r="66" spans="2:15" s="82" customFormat="1">
      <c r="B66" s="83" t="s">
        <v>988</v>
      </c>
      <c r="C66" s="83" t="s">
        <v>989</v>
      </c>
      <c r="D66" s="83" t="s">
        <v>100</v>
      </c>
      <c r="E66" s="83" t="s">
        <v>123</v>
      </c>
      <c r="F66" s="83" t="s">
        <v>990</v>
      </c>
      <c r="G66" s="83" t="s">
        <v>611</v>
      </c>
      <c r="H66" s="83" t="s">
        <v>102</v>
      </c>
      <c r="I66" s="84">
        <v>34382</v>
      </c>
      <c r="J66" s="84">
        <v>5555</v>
      </c>
      <c r="K66" s="84">
        <v>11.898619999999999</v>
      </c>
      <c r="L66" s="84">
        <v>1921.81872</v>
      </c>
      <c r="M66" s="85">
        <v>5.0000000000000001E-4</v>
      </c>
      <c r="N66" s="85">
        <f t="shared" si="0"/>
        <v>5.6195118819343309E-3</v>
      </c>
      <c r="O66" s="85">
        <f>L66/'סכום נכסי הקרן'!$C$42</f>
        <v>1.0824149303465408E-3</v>
      </c>
    </row>
    <row r="67" spans="2:15" s="82" customFormat="1">
      <c r="B67" s="83" t="s">
        <v>991</v>
      </c>
      <c r="C67" s="83" t="s">
        <v>992</v>
      </c>
      <c r="D67" s="83" t="s">
        <v>100</v>
      </c>
      <c r="E67" s="83" t="s">
        <v>123</v>
      </c>
      <c r="F67" s="83" t="s">
        <v>993</v>
      </c>
      <c r="G67" s="83" t="s">
        <v>994</v>
      </c>
      <c r="H67" s="83" t="s">
        <v>102</v>
      </c>
      <c r="I67" s="84">
        <v>145</v>
      </c>
      <c r="J67" s="84">
        <v>58970</v>
      </c>
      <c r="K67" s="84">
        <v>0</v>
      </c>
      <c r="L67" s="84">
        <v>85.506500000000003</v>
      </c>
      <c r="M67" s="85">
        <v>0</v>
      </c>
      <c r="N67" s="85">
        <f t="shared" si="0"/>
        <v>2.5002607568138264E-4</v>
      </c>
      <c r="O67" s="85">
        <f>L67/'סכום נכסי הקרן'!$C$42</f>
        <v>4.8159335362118078E-5</v>
      </c>
    </row>
    <row r="68" spans="2:15" s="82" customFormat="1">
      <c r="B68" s="83" t="s">
        <v>995</v>
      </c>
      <c r="C68" s="83" t="s">
        <v>996</v>
      </c>
      <c r="D68" s="83" t="s">
        <v>100</v>
      </c>
      <c r="E68" s="83" t="s">
        <v>123</v>
      </c>
      <c r="F68" s="83" t="s">
        <v>997</v>
      </c>
      <c r="G68" s="83" t="s">
        <v>998</v>
      </c>
      <c r="H68" s="83" t="s">
        <v>102</v>
      </c>
      <c r="I68" s="84">
        <v>62000</v>
      </c>
      <c r="J68" s="84">
        <v>1500</v>
      </c>
      <c r="K68" s="84">
        <v>0</v>
      </c>
      <c r="L68" s="84">
        <v>930</v>
      </c>
      <c r="M68" s="85">
        <v>2.9999999999999997E-4</v>
      </c>
      <c r="N68" s="85">
        <f t="shared" si="0"/>
        <v>2.7193751397108505E-3</v>
      </c>
      <c r="O68" s="85">
        <f>L68/'סכום נכסי הקרן'!$C$42</f>
        <v>5.2379856369714356E-4</v>
      </c>
    </row>
    <row r="69" spans="2:15" s="82" customFormat="1">
      <c r="B69" s="83" t="s">
        <v>999</v>
      </c>
      <c r="C69" s="83" t="s">
        <v>1000</v>
      </c>
      <c r="D69" s="83" t="s">
        <v>100</v>
      </c>
      <c r="E69" s="83" t="s">
        <v>123</v>
      </c>
      <c r="F69" s="83" t="s">
        <v>1001</v>
      </c>
      <c r="G69" s="83" t="s">
        <v>132</v>
      </c>
      <c r="H69" s="83" t="s">
        <v>102</v>
      </c>
      <c r="I69" s="84">
        <v>11623</v>
      </c>
      <c r="J69" s="84">
        <v>1844</v>
      </c>
      <c r="K69" s="84">
        <v>0</v>
      </c>
      <c r="L69" s="84">
        <v>214.32812000000001</v>
      </c>
      <c r="M69" s="85">
        <v>1E-4</v>
      </c>
      <c r="N69" s="85">
        <f t="shared" si="0"/>
        <v>6.2670813039673542E-4</v>
      </c>
      <c r="O69" s="85">
        <f>L69/'סכום נכסי הקרן'!$C$42</f>
        <v>1.2071479722140758E-4</v>
      </c>
    </row>
    <row r="70" spans="2:15" s="82" customFormat="1">
      <c r="B70" s="83" t="s">
        <v>1002</v>
      </c>
      <c r="C70" s="83" t="s">
        <v>1003</v>
      </c>
      <c r="D70" s="83" t="s">
        <v>100</v>
      </c>
      <c r="E70" s="83" t="s">
        <v>123</v>
      </c>
      <c r="F70" s="83" t="s">
        <v>1004</v>
      </c>
      <c r="G70" s="83" t="s">
        <v>132</v>
      </c>
      <c r="H70" s="83" t="s">
        <v>102</v>
      </c>
      <c r="I70" s="84">
        <v>95120</v>
      </c>
      <c r="J70" s="84">
        <v>2658</v>
      </c>
      <c r="K70" s="84">
        <v>0</v>
      </c>
      <c r="L70" s="84">
        <v>2528.2896000000001</v>
      </c>
      <c r="M70" s="85">
        <v>5.0000000000000001E-4</v>
      </c>
      <c r="N70" s="85">
        <f t="shared" si="0"/>
        <v>7.3928686927198818E-3</v>
      </c>
      <c r="O70" s="85">
        <f>L70/'סכום נכסי הקרן'!$C$42</f>
        <v>1.4239940441832535E-3</v>
      </c>
    </row>
    <row r="71" spans="2:15" s="82" customFormat="1">
      <c r="B71" s="86" t="s">
        <v>1005</v>
      </c>
      <c r="C71" s="89"/>
      <c r="D71" s="89"/>
      <c r="I71" s="87">
        <v>12875608.130000001</v>
      </c>
      <c r="K71" s="87">
        <v>54.060310000000001</v>
      </c>
      <c r="L71" s="87">
        <v>85742.462318610007</v>
      </c>
      <c r="N71" s="88">
        <f t="shared" si="0"/>
        <v>0.25071604349120691</v>
      </c>
      <c r="O71" s="88">
        <f>L71/'סכום נכסי הקרן'!$C$42</f>
        <v>4.8292235064886432E-2</v>
      </c>
    </row>
    <row r="72" spans="2:15" s="82" customFormat="1">
      <c r="B72" s="83" t="s">
        <v>1006</v>
      </c>
      <c r="C72" s="83" t="s">
        <v>1007</v>
      </c>
      <c r="D72" s="83" t="s">
        <v>100</v>
      </c>
      <c r="E72" s="83" t="s">
        <v>123</v>
      </c>
      <c r="F72" s="83" t="s">
        <v>1008</v>
      </c>
      <c r="G72" s="83" t="s">
        <v>1009</v>
      </c>
      <c r="H72" s="83" t="s">
        <v>102</v>
      </c>
      <c r="I72" s="84">
        <v>44200</v>
      </c>
      <c r="J72" s="84">
        <v>1673</v>
      </c>
      <c r="K72" s="84">
        <v>0</v>
      </c>
      <c r="L72" s="84">
        <v>739.46600000000001</v>
      </c>
      <c r="M72" s="85">
        <v>1.5E-3</v>
      </c>
      <c r="N72" s="85">
        <f t="shared" si="0"/>
        <v>2.1622424269477675E-3</v>
      </c>
      <c r="O72" s="85">
        <f>L72/'סכום נכסי הקרן'!$C$42</f>
        <v>4.1648519215362582E-4</v>
      </c>
    </row>
    <row r="73" spans="2:15" s="82" customFormat="1">
      <c r="B73" s="83" t="s">
        <v>1010</v>
      </c>
      <c r="C73" s="83" t="s">
        <v>1011</v>
      </c>
      <c r="D73" s="83" t="s">
        <v>100</v>
      </c>
      <c r="E73" s="83" t="s">
        <v>123</v>
      </c>
      <c r="F73" s="83" t="s">
        <v>1012</v>
      </c>
      <c r="G73" s="83" t="s">
        <v>1009</v>
      </c>
      <c r="H73" s="83" t="s">
        <v>102</v>
      </c>
      <c r="I73" s="84">
        <v>4669</v>
      </c>
      <c r="J73" s="84">
        <v>4790</v>
      </c>
      <c r="K73" s="84">
        <v>0</v>
      </c>
      <c r="L73" s="84">
        <v>223.64510000000001</v>
      </c>
      <c r="M73" s="85">
        <v>2.0000000000000001E-4</v>
      </c>
      <c r="N73" s="85">
        <f t="shared" si="0"/>
        <v>6.5395153232058827E-4</v>
      </c>
      <c r="O73" s="85">
        <f>L73/'סכום נכסי הקרן'!$C$42</f>
        <v>1.2596234640634846E-4</v>
      </c>
    </row>
    <row r="74" spans="2:15" s="82" customFormat="1">
      <c r="B74" s="83" t="s">
        <v>1013</v>
      </c>
      <c r="C74" s="83" t="s">
        <v>1014</v>
      </c>
      <c r="D74" s="83" t="s">
        <v>100</v>
      </c>
      <c r="E74" s="83" t="s">
        <v>123</v>
      </c>
      <c r="F74" s="83" t="s">
        <v>1015</v>
      </c>
      <c r="G74" s="83" t="s">
        <v>1009</v>
      </c>
      <c r="H74" s="83" t="s">
        <v>102</v>
      </c>
      <c r="I74" s="84">
        <v>130000</v>
      </c>
      <c r="J74" s="84">
        <v>286.8</v>
      </c>
      <c r="K74" s="84">
        <v>0</v>
      </c>
      <c r="L74" s="84">
        <v>372.84</v>
      </c>
      <c r="M74" s="85">
        <v>2.3999999999999998E-3</v>
      </c>
      <c r="N74" s="85">
        <f t="shared" si="0"/>
        <v>1.09020626568795E-3</v>
      </c>
      <c r="O74" s="85">
        <f>L74/'סכום נכסי הקרן'!$C$42</f>
        <v>2.0999253385897096E-4</v>
      </c>
    </row>
    <row r="75" spans="2:15" s="82" customFormat="1">
      <c r="B75" s="83" t="s">
        <v>1016</v>
      </c>
      <c r="C75" s="83" t="s">
        <v>1017</v>
      </c>
      <c r="D75" s="83" t="s">
        <v>100</v>
      </c>
      <c r="E75" s="83" t="s">
        <v>123</v>
      </c>
      <c r="F75" s="83" t="s">
        <v>1018</v>
      </c>
      <c r="G75" s="83" t="s">
        <v>1009</v>
      </c>
      <c r="H75" s="83" t="s">
        <v>102</v>
      </c>
      <c r="I75" s="84">
        <v>15268</v>
      </c>
      <c r="J75" s="84">
        <v>5335</v>
      </c>
      <c r="K75" s="84">
        <v>0</v>
      </c>
      <c r="L75" s="84">
        <v>814.54780000000005</v>
      </c>
      <c r="M75" s="85">
        <v>3.0000000000000001E-3</v>
      </c>
      <c r="N75" s="85">
        <f t="shared" si="0"/>
        <v>2.3817860617485653E-3</v>
      </c>
      <c r="O75" s="85">
        <f>L75/'סכום נכסי הקרן'!$C$42</f>
        <v>4.5877308355125613E-4</v>
      </c>
    </row>
    <row r="76" spans="2:15" s="82" customFormat="1">
      <c r="B76" s="83" t="s">
        <v>1019</v>
      </c>
      <c r="C76" s="83" t="s">
        <v>1020</v>
      </c>
      <c r="D76" s="83" t="s">
        <v>100</v>
      </c>
      <c r="E76" s="83" t="s">
        <v>123</v>
      </c>
      <c r="F76" s="83" t="s">
        <v>1021</v>
      </c>
      <c r="G76" s="83" t="s">
        <v>1009</v>
      </c>
      <c r="H76" s="83" t="s">
        <v>102</v>
      </c>
      <c r="I76" s="84">
        <v>403000</v>
      </c>
      <c r="J76" s="84">
        <v>958.6</v>
      </c>
      <c r="K76" s="84">
        <v>0</v>
      </c>
      <c r="L76" s="84">
        <v>3863.1579999999999</v>
      </c>
      <c r="M76" s="85">
        <v>5.1000000000000004E-3</v>
      </c>
      <c r="N76" s="85">
        <f t="shared" ref="N76:N139" si="1">L76/$L$11</f>
        <v>1.1296103038682892E-2</v>
      </c>
      <c r="O76" s="85">
        <f>L76/'סכום נכסי הקרן'!$C$42</f>
        <v>2.175824313693688E-3</v>
      </c>
    </row>
    <row r="77" spans="2:15" s="82" customFormat="1">
      <c r="B77" s="83" t="s">
        <v>1022</v>
      </c>
      <c r="C77" s="83" t="s">
        <v>1023</v>
      </c>
      <c r="D77" s="83" t="s">
        <v>100</v>
      </c>
      <c r="E77" s="83" t="s">
        <v>123</v>
      </c>
      <c r="F77" s="83" t="s">
        <v>1024</v>
      </c>
      <c r="G77" s="83" t="s">
        <v>1009</v>
      </c>
      <c r="H77" s="83" t="s">
        <v>102</v>
      </c>
      <c r="I77" s="84">
        <v>10100</v>
      </c>
      <c r="J77" s="84">
        <v>910</v>
      </c>
      <c r="K77" s="84">
        <v>0</v>
      </c>
      <c r="L77" s="84">
        <v>91.91</v>
      </c>
      <c r="M77" s="85">
        <v>5.9999999999999995E-4</v>
      </c>
      <c r="N77" s="85">
        <f t="shared" si="1"/>
        <v>2.687502893449723E-4</v>
      </c>
      <c r="O77" s="85">
        <f>L77/'סכום נכסי הקרן'!$C$42</f>
        <v>5.1765941924090825E-5</v>
      </c>
    </row>
    <row r="78" spans="2:15" s="82" customFormat="1">
      <c r="B78" s="83" t="s">
        <v>1025</v>
      </c>
      <c r="C78" s="83" t="s">
        <v>1026</v>
      </c>
      <c r="D78" s="83" t="s">
        <v>100</v>
      </c>
      <c r="E78" s="83" t="s">
        <v>123</v>
      </c>
      <c r="F78" s="83" t="s">
        <v>472</v>
      </c>
      <c r="G78" s="83" t="s">
        <v>473</v>
      </c>
      <c r="H78" s="83" t="s">
        <v>102</v>
      </c>
      <c r="I78" s="84">
        <v>2970819</v>
      </c>
      <c r="J78" s="84">
        <v>104.5</v>
      </c>
      <c r="K78" s="84">
        <v>0</v>
      </c>
      <c r="L78" s="84">
        <v>3104.5058549999999</v>
      </c>
      <c r="M78" s="85">
        <v>2.3E-3</v>
      </c>
      <c r="N78" s="85">
        <f t="shared" si="1"/>
        <v>9.0777591862083624E-3</v>
      </c>
      <c r="O78" s="85">
        <f>L78/'סכום נכסי הקרן'!$C$42</f>
        <v>1.7485330191810459E-3</v>
      </c>
    </row>
    <row r="79" spans="2:15" s="82" customFormat="1">
      <c r="B79" s="83" t="s">
        <v>1027</v>
      </c>
      <c r="C79" s="83" t="s">
        <v>1028</v>
      </c>
      <c r="D79" s="83" t="s">
        <v>100</v>
      </c>
      <c r="E79" s="83" t="s">
        <v>123</v>
      </c>
      <c r="F79" s="83" t="s">
        <v>669</v>
      </c>
      <c r="G79" s="83" t="s">
        <v>493</v>
      </c>
      <c r="H79" s="83" t="s">
        <v>102</v>
      </c>
      <c r="I79" s="84">
        <v>161553</v>
      </c>
      <c r="J79" s="84">
        <v>1534</v>
      </c>
      <c r="K79" s="84">
        <v>0</v>
      </c>
      <c r="L79" s="84">
        <v>2478.2230199999999</v>
      </c>
      <c r="M79" s="85">
        <v>6.0000000000000001E-3</v>
      </c>
      <c r="N79" s="85">
        <f t="shared" si="1"/>
        <v>7.2464710443517688E-3</v>
      </c>
      <c r="O79" s="85">
        <f>L79/'סכום נכסי הקרן'!$C$42</f>
        <v>1.3957953316098897E-3</v>
      </c>
    </row>
    <row r="80" spans="2:15" s="82" customFormat="1">
      <c r="B80" s="83" t="s">
        <v>1029</v>
      </c>
      <c r="C80" s="83" t="s">
        <v>1030</v>
      </c>
      <c r="D80" s="83" t="s">
        <v>100</v>
      </c>
      <c r="E80" s="83" t="s">
        <v>123</v>
      </c>
      <c r="F80" s="83" t="s">
        <v>1031</v>
      </c>
      <c r="G80" s="83" t="s">
        <v>493</v>
      </c>
      <c r="H80" s="83" t="s">
        <v>102</v>
      </c>
      <c r="I80" s="84">
        <v>85000</v>
      </c>
      <c r="J80" s="84">
        <v>1027</v>
      </c>
      <c r="K80" s="84">
        <v>0</v>
      </c>
      <c r="L80" s="84">
        <v>872.95</v>
      </c>
      <c r="M80" s="85">
        <v>1.4E-3</v>
      </c>
      <c r="N80" s="85">
        <f t="shared" si="1"/>
        <v>2.5525575572156851E-3</v>
      </c>
      <c r="O80" s="85">
        <f>L80/'סכום נכסי הקרן'!$C$42</f>
        <v>4.9166661954776507E-4</v>
      </c>
    </row>
    <row r="81" spans="2:15" s="82" customFormat="1">
      <c r="B81" s="83" t="s">
        <v>1032</v>
      </c>
      <c r="C81" s="83" t="s">
        <v>1033</v>
      </c>
      <c r="D81" s="83" t="s">
        <v>100</v>
      </c>
      <c r="E81" s="83" t="s">
        <v>123</v>
      </c>
      <c r="F81" s="83" t="s">
        <v>1034</v>
      </c>
      <c r="G81" s="83" t="s">
        <v>865</v>
      </c>
      <c r="H81" s="83" t="s">
        <v>102</v>
      </c>
      <c r="I81" s="84">
        <v>64984</v>
      </c>
      <c r="J81" s="84">
        <v>742.7</v>
      </c>
      <c r="K81" s="84">
        <v>0</v>
      </c>
      <c r="L81" s="84">
        <v>482.636168</v>
      </c>
      <c r="M81" s="85">
        <v>1.4E-3</v>
      </c>
      <c r="N81" s="85">
        <f t="shared" si="1"/>
        <v>1.4112567707360317E-3</v>
      </c>
      <c r="O81" s="85">
        <f>L81/'סכום נכסי הקרן'!$C$42</f>
        <v>2.7183239955558421E-4</v>
      </c>
    </row>
    <row r="82" spans="2:15" s="82" customFormat="1">
      <c r="B82" s="83" t="s">
        <v>1035</v>
      </c>
      <c r="C82" s="83" t="s">
        <v>1036</v>
      </c>
      <c r="D82" s="83" t="s">
        <v>100</v>
      </c>
      <c r="E82" s="83" t="s">
        <v>123</v>
      </c>
      <c r="F82" s="83" t="s">
        <v>1037</v>
      </c>
      <c r="G82" s="83" t="s">
        <v>508</v>
      </c>
      <c r="H82" s="83" t="s">
        <v>102</v>
      </c>
      <c r="I82" s="84">
        <v>39700</v>
      </c>
      <c r="J82" s="84">
        <v>6180</v>
      </c>
      <c r="K82" s="84">
        <v>0</v>
      </c>
      <c r="L82" s="84">
        <v>2453.46</v>
      </c>
      <c r="M82" s="85">
        <v>6.9999999999999999E-4</v>
      </c>
      <c r="N82" s="85">
        <f t="shared" si="1"/>
        <v>7.1740625056720244E-3</v>
      </c>
      <c r="O82" s="85">
        <f>L82/'סכום נכסי הקרן'!$C$42</f>
        <v>1.3818481979445097E-3</v>
      </c>
    </row>
    <row r="83" spans="2:15" s="82" customFormat="1">
      <c r="B83" s="83" t="s">
        <v>1038</v>
      </c>
      <c r="C83" s="83" t="s">
        <v>1039</v>
      </c>
      <c r="D83" s="83" t="s">
        <v>100</v>
      </c>
      <c r="E83" s="83" t="s">
        <v>123</v>
      </c>
      <c r="F83" s="83" t="s">
        <v>1040</v>
      </c>
      <c r="G83" s="83" t="s">
        <v>508</v>
      </c>
      <c r="H83" s="83" t="s">
        <v>102</v>
      </c>
      <c r="I83" s="84">
        <v>85000</v>
      </c>
      <c r="J83" s="84">
        <v>1446</v>
      </c>
      <c r="K83" s="84">
        <v>0</v>
      </c>
      <c r="L83" s="84">
        <v>1229.0999999999999</v>
      </c>
      <c r="M83" s="85">
        <v>2E-3</v>
      </c>
      <c r="N83" s="85">
        <f t="shared" si="1"/>
        <v>3.5939612733533396E-3</v>
      </c>
      <c r="O83" s="85">
        <f>L83/'סכום נכסי הקרן'!$C$42</f>
        <v>6.9225894047328937E-4</v>
      </c>
    </row>
    <row r="84" spans="2:15" s="82" customFormat="1">
      <c r="B84" s="83" t="s">
        <v>1041</v>
      </c>
      <c r="C84" s="83" t="s">
        <v>1042</v>
      </c>
      <c r="D84" s="83" t="s">
        <v>100</v>
      </c>
      <c r="E84" s="83" t="s">
        <v>123</v>
      </c>
      <c r="F84" s="83" t="s">
        <v>707</v>
      </c>
      <c r="G84" s="83" t="s">
        <v>508</v>
      </c>
      <c r="H84" s="83" t="s">
        <v>102</v>
      </c>
      <c r="I84" s="84">
        <v>15000</v>
      </c>
      <c r="J84" s="84">
        <v>207</v>
      </c>
      <c r="K84" s="84">
        <v>0</v>
      </c>
      <c r="L84" s="84">
        <v>31.05</v>
      </c>
      <c r="M84" s="85">
        <v>0</v>
      </c>
      <c r="N84" s="85">
        <f t="shared" si="1"/>
        <v>9.0792040954862258E-5</v>
      </c>
      <c r="O84" s="85">
        <f>L84/'סכום נכסי הקרן'!$C$42</f>
        <v>1.7488113336340119E-5</v>
      </c>
    </row>
    <row r="85" spans="2:15" s="82" customFormat="1">
      <c r="B85" s="83" t="s">
        <v>1043</v>
      </c>
      <c r="C85" s="83" t="s">
        <v>1044</v>
      </c>
      <c r="D85" s="83" t="s">
        <v>100</v>
      </c>
      <c r="E85" s="83" t="s">
        <v>123</v>
      </c>
      <c r="F85" s="83" t="s">
        <v>1045</v>
      </c>
      <c r="G85" s="83" t="s">
        <v>477</v>
      </c>
      <c r="H85" s="83" t="s">
        <v>102</v>
      </c>
      <c r="I85" s="84">
        <v>12000</v>
      </c>
      <c r="J85" s="84">
        <v>10400</v>
      </c>
      <c r="K85" s="84">
        <v>0</v>
      </c>
      <c r="L85" s="84">
        <v>1248</v>
      </c>
      <c r="M85" s="85">
        <v>3.0000000000000001E-3</v>
      </c>
      <c r="N85" s="85">
        <f t="shared" si="1"/>
        <v>3.6492259939345604E-3</v>
      </c>
      <c r="O85" s="85">
        <f>L85/'סכום נכסי הקרן'!$C$42</f>
        <v>7.0290387902584436E-4</v>
      </c>
    </row>
    <row r="86" spans="2:15" s="82" customFormat="1">
      <c r="B86" s="83" t="s">
        <v>1046</v>
      </c>
      <c r="C86" s="83" t="s">
        <v>1047</v>
      </c>
      <c r="D86" s="83" t="s">
        <v>100</v>
      </c>
      <c r="E86" s="83" t="s">
        <v>123</v>
      </c>
      <c r="F86" s="83" t="s">
        <v>1048</v>
      </c>
      <c r="G86" s="83" t="s">
        <v>477</v>
      </c>
      <c r="H86" s="83" t="s">
        <v>102</v>
      </c>
      <c r="I86" s="84">
        <v>2431500</v>
      </c>
      <c r="J86" s="84">
        <v>100</v>
      </c>
      <c r="K86" s="84">
        <v>0</v>
      </c>
      <c r="L86" s="84">
        <v>2431.5</v>
      </c>
      <c r="M86" s="85">
        <v>9.4999999999999998E-3</v>
      </c>
      <c r="N86" s="85">
        <f t="shared" si="1"/>
        <v>7.1098501636633685E-3</v>
      </c>
      <c r="O86" s="85">
        <f>L86/'סכום נכסי הקרן'!$C$42</f>
        <v>1.3694797931501125E-3</v>
      </c>
    </row>
    <row r="87" spans="2:15" s="82" customFormat="1">
      <c r="B87" s="83" t="s">
        <v>1049</v>
      </c>
      <c r="C87" s="83" t="s">
        <v>1050</v>
      </c>
      <c r="D87" s="83" t="s">
        <v>100</v>
      </c>
      <c r="E87" s="83" t="s">
        <v>123</v>
      </c>
      <c r="F87" s="83" t="s">
        <v>1051</v>
      </c>
      <c r="G87" s="83" t="s">
        <v>1052</v>
      </c>
      <c r="H87" s="83" t="s">
        <v>102</v>
      </c>
      <c r="I87" s="84">
        <v>212263.4</v>
      </c>
      <c r="J87" s="84">
        <v>419</v>
      </c>
      <c r="K87" s="84">
        <v>0</v>
      </c>
      <c r="L87" s="84">
        <v>889.383646</v>
      </c>
      <c r="M87" s="85">
        <v>1.4999999999999999E-2</v>
      </c>
      <c r="N87" s="85">
        <f t="shared" si="1"/>
        <v>2.6006105124707479E-3</v>
      </c>
      <c r="O87" s="85">
        <f>L87/'סכום נכסי הקרן'!$C$42</f>
        <v>5.0092244768874068E-4</v>
      </c>
    </row>
    <row r="88" spans="2:15" s="82" customFormat="1">
      <c r="B88" s="83" t="s">
        <v>1053</v>
      </c>
      <c r="C88" s="83" t="s">
        <v>1054</v>
      </c>
      <c r="D88" s="83" t="s">
        <v>100</v>
      </c>
      <c r="E88" s="83" t="s">
        <v>123</v>
      </c>
      <c r="F88" s="83" t="s">
        <v>1055</v>
      </c>
      <c r="G88" s="83" t="s">
        <v>1052</v>
      </c>
      <c r="H88" s="83" t="s">
        <v>102</v>
      </c>
      <c r="I88" s="84">
        <v>397460</v>
      </c>
      <c r="J88" s="84">
        <v>78.3</v>
      </c>
      <c r="K88" s="84">
        <v>0</v>
      </c>
      <c r="L88" s="84">
        <v>311.21118000000001</v>
      </c>
      <c r="M88" s="85">
        <v>1.14E-2</v>
      </c>
      <c r="N88" s="85">
        <f t="shared" si="1"/>
        <v>9.0999994203449315E-4</v>
      </c>
      <c r="O88" s="85">
        <f>L88/'סכום נכסי הקרן'!$C$42</f>
        <v>1.7528168719407875E-4</v>
      </c>
    </row>
    <row r="89" spans="2:15" s="82" customFormat="1">
      <c r="B89" s="83" t="s">
        <v>1056</v>
      </c>
      <c r="C89" s="83" t="s">
        <v>1057</v>
      </c>
      <c r="D89" s="83" t="s">
        <v>100</v>
      </c>
      <c r="E89" s="83" t="s">
        <v>123</v>
      </c>
      <c r="F89" s="83" t="s">
        <v>1058</v>
      </c>
      <c r="G89" s="83" t="s">
        <v>1059</v>
      </c>
      <c r="H89" s="83" t="s">
        <v>102</v>
      </c>
      <c r="I89" s="84">
        <v>175867</v>
      </c>
      <c r="J89" s="84">
        <v>453.9</v>
      </c>
      <c r="K89" s="84">
        <v>0</v>
      </c>
      <c r="L89" s="84">
        <v>798.260313</v>
      </c>
      <c r="M89" s="85">
        <v>1.43E-2</v>
      </c>
      <c r="N89" s="85">
        <f t="shared" si="1"/>
        <v>2.3341604840752712E-3</v>
      </c>
      <c r="O89" s="85">
        <f>L89/'סכום נכסי הקרן'!$C$42</f>
        <v>4.4959957570519599E-4</v>
      </c>
    </row>
    <row r="90" spans="2:15" s="82" customFormat="1">
      <c r="B90" s="83" t="s">
        <v>1060</v>
      </c>
      <c r="C90" s="83" t="s">
        <v>1061</v>
      </c>
      <c r="D90" s="83" t="s">
        <v>100</v>
      </c>
      <c r="E90" s="83" t="s">
        <v>123</v>
      </c>
      <c r="F90" s="83" t="s">
        <v>1062</v>
      </c>
      <c r="G90" s="83" t="s">
        <v>439</v>
      </c>
      <c r="H90" s="83" t="s">
        <v>102</v>
      </c>
      <c r="I90" s="84">
        <v>4009</v>
      </c>
      <c r="J90" s="84">
        <v>36110</v>
      </c>
      <c r="K90" s="84">
        <v>0</v>
      </c>
      <c r="L90" s="84">
        <v>1447.6498999999999</v>
      </c>
      <c r="M90" s="85">
        <v>2.9999999999999997E-4</v>
      </c>
      <c r="N90" s="85">
        <f t="shared" si="1"/>
        <v>4.2330141387794604E-3</v>
      </c>
      <c r="O90" s="85">
        <f>L90/'סכום נכסי הקרן'!$C$42</f>
        <v>8.1535154661969197E-4</v>
      </c>
    </row>
    <row r="91" spans="2:15" s="82" customFormat="1">
      <c r="B91" s="83" t="s">
        <v>1063</v>
      </c>
      <c r="C91" s="83" t="s">
        <v>1064</v>
      </c>
      <c r="D91" s="83" t="s">
        <v>100</v>
      </c>
      <c r="E91" s="83" t="s">
        <v>123</v>
      </c>
      <c r="F91" s="83" t="s">
        <v>1065</v>
      </c>
      <c r="G91" s="83" t="s">
        <v>1066</v>
      </c>
      <c r="H91" s="83" t="s">
        <v>102</v>
      </c>
      <c r="I91" s="84">
        <v>85000</v>
      </c>
      <c r="J91" s="84">
        <v>2800</v>
      </c>
      <c r="K91" s="84">
        <v>0</v>
      </c>
      <c r="L91" s="84">
        <v>2380</v>
      </c>
      <c r="M91" s="85">
        <v>2.8999999999999998E-3</v>
      </c>
      <c r="N91" s="85">
        <f t="shared" si="1"/>
        <v>6.9592611102277675E-3</v>
      </c>
      <c r="O91" s="85">
        <f>L91/'סכום נכסי הקרן'!$C$42</f>
        <v>1.3404737436550557E-3</v>
      </c>
    </row>
    <row r="92" spans="2:15" s="82" customFormat="1">
      <c r="B92" s="83" t="s">
        <v>1067</v>
      </c>
      <c r="C92" s="83" t="s">
        <v>1068</v>
      </c>
      <c r="D92" s="83" t="s">
        <v>100</v>
      </c>
      <c r="E92" s="83" t="s">
        <v>123</v>
      </c>
      <c r="F92" s="83" t="s">
        <v>1069</v>
      </c>
      <c r="G92" s="83" t="s">
        <v>1066</v>
      </c>
      <c r="H92" s="83" t="s">
        <v>102</v>
      </c>
      <c r="I92" s="84">
        <v>227300</v>
      </c>
      <c r="J92" s="84">
        <v>299.7</v>
      </c>
      <c r="K92" s="84">
        <v>0</v>
      </c>
      <c r="L92" s="84">
        <v>681.21810000000005</v>
      </c>
      <c r="M92" s="85">
        <v>2.2000000000000001E-3</v>
      </c>
      <c r="N92" s="85">
        <f t="shared" si="1"/>
        <v>1.9919221138290969E-3</v>
      </c>
      <c r="O92" s="85">
        <f>L92/'סכום נכסי הקרן'!$C$42</f>
        <v>3.8367856166074963E-4</v>
      </c>
    </row>
    <row r="93" spans="2:15" s="82" customFormat="1">
      <c r="B93" s="83" t="s">
        <v>1070</v>
      </c>
      <c r="C93" s="83" t="s">
        <v>1071</v>
      </c>
      <c r="D93" s="83" t="s">
        <v>100</v>
      </c>
      <c r="E93" s="83" t="s">
        <v>123</v>
      </c>
      <c r="F93" s="83" t="s">
        <v>1072</v>
      </c>
      <c r="G93" s="83" t="s">
        <v>1066</v>
      </c>
      <c r="H93" s="83" t="s">
        <v>102</v>
      </c>
      <c r="I93" s="84">
        <v>119000</v>
      </c>
      <c r="J93" s="84">
        <v>302.8</v>
      </c>
      <c r="K93" s="84">
        <v>0</v>
      </c>
      <c r="L93" s="84">
        <v>360.33199999999999</v>
      </c>
      <c r="M93" s="85">
        <v>4.4000000000000003E-3</v>
      </c>
      <c r="N93" s="85">
        <f t="shared" si="1"/>
        <v>1.0536321320884839E-3</v>
      </c>
      <c r="O93" s="85">
        <f>L93/'סכום נכסי הקרן'!$C$42</f>
        <v>2.0294772478937542E-4</v>
      </c>
    </row>
    <row r="94" spans="2:15" s="82" customFormat="1">
      <c r="B94" s="83" t="s">
        <v>1073</v>
      </c>
      <c r="C94" s="83" t="s">
        <v>1074</v>
      </c>
      <c r="D94" s="83" t="s">
        <v>100</v>
      </c>
      <c r="E94" s="83" t="s">
        <v>123</v>
      </c>
      <c r="F94" s="83" t="s">
        <v>1075</v>
      </c>
      <c r="G94" s="83" t="s">
        <v>942</v>
      </c>
      <c r="H94" s="83" t="s">
        <v>102</v>
      </c>
      <c r="I94" s="84">
        <v>537222</v>
      </c>
      <c r="J94" s="84">
        <v>581.70000000000005</v>
      </c>
      <c r="K94" s="84">
        <v>0</v>
      </c>
      <c r="L94" s="84">
        <v>3125.0203740000002</v>
      </c>
      <c r="M94" s="85">
        <v>3.5999999999999999E-3</v>
      </c>
      <c r="N94" s="85">
        <f t="shared" si="1"/>
        <v>9.1377448560704348E-3</v>
      </c>
      <c r="O94" s="85">
        <f>L94/'סכום נכסי הקרן'!$C$42</f>
        <v>1.7600872940059253E-3</v>
      </c>
    </row>
    <row r="95" spans="2:15" s="82" customFormat="1">
      <c r="B95" s="83" t="s">
        <v>1076</v>
      </c>
      <c r="C95" s="83" t="s">
        <v>1077</v>
      </c>
      <c r="D95" s="83" t="s">
        <v>100</v>
      </c>
      <c r="E95" s="83" t="s">
        <v>123</v>
      </c>
      <c r="F95" s="83" t="s">
        <v>1078</v>
      </c>
      <c r="G95" s="83" t="s">
        <v>942</v>
      </c>
      <c r="H95" s="83" t="s">
        <v>102</v>
      </c>
      <c r="I95" s="84">
        <v>6886</v>
      </c>
      <c r="J95" s="84">
        <v>41710</v>
      </c>
      <c r="K95" s="84">
        <v>0</v>
      </c>
      <c r="L95" s="84">
        <v>2872.1505999999999</v>
      </c>
      <c r="M95" s="85">
        <v>5.5999999999999999E-3</v>
      </c>
      <c r="N95" s="85">
        <f t="shared" si="1"/>
        <v>8.3983386442425829E-3</v>
      </c>
      <c r="O95" s="85">
        <f>L95/'סכום נכסי הקרן'!$C$42</f>
        <v>1.617664902152569E-3</v>
      </c>
    </row>
    <row r="96" spans="2:15" s="82" customFormat="1">
      <c r="B96" s="83" t="s">
        <v>1079</v>
      </c>
      <c r="C96" s="83" t="s">
        <v>1080</v>
      </c>
      <c r="D96" s="83" t="s">
        <v>100</v>
      </c>
      <c r="E96" s="83" t="s">
        <v>123</v>
      </c>
      <c r="F96" s="83" t="s">
        <v>1081</v>
      </c>
      <c r="G96" s="83" t="s">
        <v>942</v>
      </c>
      <c r="H96" s="83" t="s">
        <v>102</v>
      </c>
      <c r="I96" s="84">
        <v>3910</v>
      </c>
      <c r="J96" s="84">
        <v>16250</v>
      </c>
      <c r="K96" s="84">
        <v>0</v>
      </c>
      <c r="L96" s="84">
        <v>635.375</v>
      </c>
      <c r="M96" s="85">
        <v>2.9999999999999997E-4</v>
      </c>
      <c r="N96" s="85">
        <f t="shared" si="1"/>
        <v>1.857874171391163E-3</v>
      </c>
      <c r="O96" s="85">
        <f>L96/'סכום נכסי הקרן'!$C$42</f>
        <v>3.5785861549362646E-4</v>
      </c>
    </row>
    <row r="97" spans="2:15" s="82" customFormat="1">
      <c r="B97" s="83" t="s">
        <v>1082</v>
      </c>
      <c r="C97" s="83" t="s">
        <v>1083</v>
      </c>
      <c r="D97" s="83" t="s">
        <v>100</v>
      </c>
      <c r="E97" s="83" t="s">
        <v>123</v>
      </c>
      <c r="F97" s="83" t="s">
        <v>1084</v>
      </c>
      <c r="G97" s="83" t="s">
        <v>942</v>
      </c>
      <c r="H97" s="83" t="s">
        <v>102</v>
      </c>
      <c r="I97" s="84">
        <v>56934</v>
      </c>
      <c r="J97" s="84">
        <v>1897</v>
      </c>
      <c r="K97" s="84">
        <v>0</v>
      </c>
      <c r="L97" s="84">
        <v>1080.0379800000001</v>
      </c>
      <c r="M97" s="85">
        <v>3.8999999999999998E-3</v>
      </c>
      <c r="N97" s="85">
        <f t="shared" si="1"/>
        <v>3.1580950889844354E-3</v>
      </c>
      <c r="O97" s="85">
        <f>L97/'סכום נכסי הקרן'!$C$42</f>
        <v>6.0830359426060679E-4</v>
      </c>
    </row>
    <row r="98" spans="2:15" s="82" customFormat="1">
      <c r="B98" s="83" t="s">
        <v>1085</v>
      </c>
      <c r="C98" s="83" t="s">
        <v>1086</v>
      </c>
      <c r="D98" s="83" t="s">
        <v>100</v>
      </c>
      <c r="E98" s="83" t="s">
        <v>123</v>
      </c>
      <c r="F98" s="83" t="s">
        <v>1087</v>
      </c>
      <c r="G98" s="83" t="s">
        <v>949</v>
      </c>
      <c r="H98" s="83" t="s">
        <v>102</v>
      </c>
      <c r="I98" s="84">
        <v>57136</v>
      </c>
      <c r="J98" s="84">
        <v>3363</v>
      </c>
      <c r="K98" s="84">
        <v>0</v>
      </c>
      <c r="L98" s="84">
        <v>1921.48368</v>
      </c>
      <c r="M98" s="85">
        <v>1.6000000000000001E-3</v>
      </c>
      <c r="N98" s="85">
        <f t="shared" si="1"/>
        <v>5.6185322051098057E-3</v>
      </c>
      <c r="O98" s="85">
        <f>L98/'סכום נכסי הקרן'!$C$42</f>
        <v>1.0822262276897871E-3</v>
      </c>
    </row>
    <row r="99" spans="2:15" s="82" customFormat="1">
      <c r="B99" s="83" t="s">
        <v>1088</v>
      </c>
      <c r="C99" s="83" t="s">
        <v>1089</v>
      </c>
      <c r="D99" s="83" t="s">
        <v>100</v>
      </c>
      <c r="E99" s="83" t="s">
        <v>123</v>
      </c>
      <c r="F99" s="83" t="s">
        <v>1090</v>
      </c>
      <c r="G99" s="83" t="s">
        <v>949</v>
      </c>
      <c r="H99" s="83" t="s">
        <v>102</v>
      </c>
      <c r="I99" s="84">
        <v>15610</v>
      </c>
      <c r="J99" s="84">
        <v>8663</v>
      </c>
      <c r="K99" s="84">
        <v>0</v>
      </c>
      <c r="L99" s="84">
        <v>1352.2943</v>
      </c>
      <c r="M99" s="85">
        <v>1.8E-3</v>
      </c>
      <c r="N99" s="85">
        <f t="shared" si="1"/>
        <v>3.9541887107448241E-3</v>
      </c>
      <c r="O99" s="85">
        <f>L99/'סכום נכסי הקרן'!$C$42</f>
        <v>7.6164495917831643E-4</v>
      </c>
    </row>
    <row r="100" spans="2:15" s="82" customFormat="1">
      <c r="B100" s="83" t="s">
        <v>1091</v>
      </c>
      <c r="C100" s="83" t="s">
        <v>1092</v>
      </c>
      <c r="D100" s="83" t="s">
        <v>100</v>
      </c>
      <c r="E100" s="83" t="s">
        <v>123</v>
      </c>
      <c r="F100" s="83" t="s">
        <v>1093</v>
      </c>
      <c r="G100" s="83" t="s">
        <v>447</v>
      </c>
      <c r="H100" s="83" t="s">
        <v>102</v>
      </c>
      <c r="I100" s="84">
        <v>45030</v>
      </c>
      <c r="J100" s="84">
        <v>754</v>
      </c>
      <c r="K100" s="84">
        <v>5.99918</v>
      </c>
      <c r="L100" s="84">
        <v>345.52537999999998</v>
      </c>
      <c r="M100" s="85">
        <v>2.9999999999999997E-4</v>
      </c>
      <c r="N100" s="85">
        <f t="shared" si="1"/>
        <v>1.0103366973238115E-3</v>
      </c>
      <c r="O100" s="85">
        <f>L100/'סכום נכסי הקרן'!$C$42</f>
        <v>1.9460827716656962E-4</v>
      </c>
    </row>
    <row r="101" spans="2:15" s="82" customFormat="1">
      <c r="B101" s="83" t="s">
        <v>1094</v>
      </c>
      <c r="C101" s="83" t="s">
        <v>1095</v>
      </c>
      <c r="D101" s="83" t="s">
        <v>100</v>
      </c>
      <c r="E101" s="83" t="s">
        <v>123</v>
      </c>
      <c r="F101" s="83" t="s">
        <v>485</v>
      </c>
      <c r="G101" s="83" t="s">
        <v>447</v>
      </c>
      <c r="H101" s="83" t="s">
        <v>102</v>
      </c>
      <c r="I101" s="84">
        <v>2029</v>
      </c>
      <c r="J101" s="84">
        <v>19110</v>
      </c>
      <c r="K101" s="84">
        <v>0</v>
      </c>
      <c r="L101" s="84">
        <v>387.74189999999999</v>
      </c>
      <c r="M101" s="85">
        <v>1E-4</v>
      </c>
      <c r="N101" s="85">
        <f t="shared" si="1"/>
        <v>1.1337803048217748E-3</v>
      </c>
      <c r="O101" s="85">
        <f>L101/'סכום נכסי הקרן'!$C$42</f>
        <v>2.1838564548946397E-4</v>
      </c>
    </row>
    <row r="102" spans="2:15" s="82" customFormat="1">
      <c r="B102" s="83" t="s">
        <v>1096</v>
      </c>
      <c r="C102" s="83" t="s">
        <v>1097</v>
      </c>
      <c r="D102" s="83" t="s">
        <v>100</v>
      </c>
      <c r="E102" s="83" t="s">
        <v>123</v>
      </c>
      <c r="F102" s="83" t="s">
        <v>1098</v>
      </c>
      <c r="G102" s="83" t="s">
        <v>358</v>
      </c>
      <c r="H102" s="83" t="s">
        <v>102</v>
      </c>
      <c r="I102" s="84">
        <v>178900</v>
      </c>
      <c r="J102" s="84">
        <v>2079</v>
      </c>
      <c r="K102" s="84">
        <v>0</v>
      </c>
      <c r="L102" s="84">
        <v>3719.3310000000001</v>
      </c>
      <c r="M102" s="85">
        <v>2.5999999999999999E-3</v>
      </c>
      <c r="N102" s="85">
        <f t="shared" si="1"/>
        <v>1.0875544363178384E-2</v>
      </c>
      <c r="O102" s="85">
        <f>L102/'סכום נכסי הקרן'!$C$42</f>
        <v>2.0948174577572697E-3</v>
      </c>
    </row>
    <row r="103" spans="2:15" s="82" customFormat="1">
      <c r="B103" s="83" t="s">
        <v>1099</v>
      </c>
      <c r="C103" s="83" t="s">
        <v>1100</v>
      </c>
      <c r="D103" s="83" t="s">
        <v>100</v>
      </c>
      <c r="E103" s="83" t="s">
        <v>123</v>
      </c>
      <c r="F103" s="83" t="s">
        <v>498</v>
      </c>
      <c r="G103" s="83" t="s">
        <v>358</v>
      </c>
      <c r="H103" s="83" t="s">
        <v>102</v>
      </c>
      <c r="I103" s="84">
        <v>305030</v>
      </c>
      <c r="J103" s="84">
        <v>793.4</v>
      </c>
      <c r="K103" s="84">
        <v>29.449760000000001</v>
      </c>
      <c r="L103" s="84">
        <v>2449.5577800000001</v>
      </c>
      <c r="M103" s="85">
        <v>2.3E-3</v>
      </c>
      <c r="N103" s="85">
        <f t="shared" si="1"/>
        <v>7.1626521830293558E-3</v>
      </c>
      <c r="O103" s="85">
        <f>L103/'סכום נכסי הקרן'!$C$42</f>
        <v>1.3796503729646922E-3</v>
      </c>
    </row>
    <row r="104" spans="2:15" s="82" customFormat="1">
      <c r="B104" s="83" t="s">
        <v>1101</v>
      </c>
      <c r="C104" s="83" t="s">
        <v>1102</v>
      </c>
      <c r="D104" s="83" t="s">
        <v>100</v>
      </c>
      <c r="E104" s="83" t="s">
        <v>123</v>
      </c>
      <c r="F104" s="83" t="s">
        <v>505</v>
      </c>
      <c r="G104" s="83" t="s">
        <v>358</v>
      </c>
      <c r="H104" s="83" t="s">
        <v>102</v>
      </c>
      <c r="I104" s="84">
        <v>902377</v>
      </c>
      <c r="J104" s="84">
        <v>732.1</v>
      </c>
      <c r="K104" s="84">
        <v>0</v>
      </c>
      <c r="L104" s="84">
        <v>6606.302017</v>
      </c>
      <c r="M104" s="85">
        <v>6.1999999999999998E-3</v>
      </c>
      <c r="N104" s="85">
        <f t="shared" si="1"/>
        <v>1.9317218785431665E-2</v>
      </c>
      <c r="O104" s="85">
        <f>L104/'סכום נכסי הקרן'!$C$42</f>
        <v>3.720829578337788E-3</v>
      </c>
    </row>
    <row r="105" spans="2:15" s="82" customFormat="1">
      <c r="B105" s="83" t="s">
        <v>1103</v>
      </c>
      <c r="C105" s="83" t="s">
        <v>1104</v>
      </c>
      <c r="D105" s="83" t="s">
        <v>100</v>
      </c>
      <c r="E105" s="83" t="s">
        <v>123</v>
      </c>
      <c r="G105" s="83" t="s">
        <v>1105</v>
      </c>
      <c r="H105" s="83" t="s">
        <v>102</v>
      </c>
      <c r="I105" s="84">
        <v>182165</v>
      </c>
      <c r="J105" s="84">
        <v>1251</v>
      </c>
      <c r="K105" s="84">
        <v>0</v>
      </c>
      <c r="L105" s="84">
        <v>2278.8841499999999</v>
      </c>
      <c r="M105" s="85">
        <v>1.9E-3</v>
      </c>
      <c r="N105" s="85">
        <f t="shared" si="1"/>
        <v>6.6635923696678409E-3</v>
      </c>
      <c r="O105" s="85">
        <f>L105/'סכום נכסי הקרן'!$C$42</f>
        <v>1.2835228436582644E-3</v>
      </c>
    </row>
    <row r="106" spans="2:15" s="82" customFormat="1">
      <c r="B106" s="83" t="s">
        <v>1106</v>
      </c>
      <c r="C106" s="83" t="s">
        <v>1107</v>
      </c>
      <c r="D106" s="83" t="s">
        <v>100</v>
      </c>
      <c r="E106" s="83" t="s">
        <v>123</v>
      </c>
      <c r="F106" s="83" t="s">
        <v>1108</v>
      </c>
      <c r="G106" s="83" t="s">
        <v>1105</v>
      </c>
      <c r="H106" s="83" t="s">
        <v>102</v>
      </c>
      <c r="I106" s="84">
        <v>8588</v>
      </c>
      <c r="J106" s="84">
        <v>5154</v>
      </c>
      <c r="K106" s="84">
        <v>0</v>
      </c>
      <c r="L106" s="84">
        <v>442.62551999999999</v>
      </c>
      <c r="M106" s="85">
        <v>4.1999999999999997E-3</v>
      </c>
      <c r="N106" s="85">
        <f t="shared" si="1"/>
        <v>1.294263263752245E-3</v>
      </c>
      <c r="O106" s="85">
        <f>L106/'סכום נכסי הקרן'!$C$42</f>
        <v>2.4929743186204444E-4</v>
      </c>
    </row>
    <row r="107" spans="2:15" s="82" customFormat="1">
      <c r="B107" s="83" t="s">
        <v>1109</v>
      </c>
      <c r="C107" s="83" t="s">
        <v>1110</v>
      </c>
      <c r="D107" s="83" t="s">
        <v>100</v>
      </c>
      <c r="E107" s="83" t="s">
        <v>123</v>
      </c>
      <c r="F107" s="83" t="s">
        <v>1111</v>
      </c>
      <c r="G107" s="83" t="s">
        <v>125</v>
      </c>
      <c r="H107" s="83" t="s">
        <v>102</v>
      </c>
      <c r="I107" s="84">
        <v>12840</v>
      </c>
      <c r="J107" s="84">
        <v>2611</v>
      </c>
      <c r="K107" s="84">
        <v>0</v>
      </c>
      <c r="L107" s="84">
        <v>335.25240000000002</v>
      </c>
      <c r="M107" s="85">
        <v>5.9999999999999995E-4</v>
      </c>
      <c r="N107" s="85">
        <f t="shared" si="1"/>
        <v>9.8029789471870753E-4</v>
      </c>
      <c r="O107" s="85">
        <f>L107/'סכום נכסי הקרן'!$C$42</f>
        <v>1.8882228558711857E-4</v>
      </c>
    </row>
    <row r="108" spans="2:15" s="82" customFormat="1">
      <c r="B108" s="83" t="s">
        <v>1112</v>
      </c>
      <c r="C108" s="83" t="s">
        <v>1113</v>
      </c>
      <c r="D108" s="83" t="s">
        <v>100</v>
      </c>
      <c r="E108" s="83" t="s">
        <v>123</v>
      </c>
      <c r="F108" s="83" t="s">
        <v>1114</v>
      </c>
      <c r="G108" s="83" t="s">
        <v>125</v>
      </c>
      <c r="H108" s="83" t="s">
        <v>102</v>
      </c>
      <c r="I108" s="84">
        <v>111000</v>
      </c>
      <c r="J108" s="84">
        <v>2768</v>
      </c>
      <c r="K108" s="84">
        <v>0</v>
      </c>
      <c r="L108" s="84">
        <v>3072.48</v>
      </c>
      <c r="M108" s="85">
        <v>2.7000000000000001E-3</v>
      </c>
      <c r="N108" s="85">
        <f t="shared" si="1"/>
        <v>8.9841136873750477E-3</v>
      </c>
      <c r="O108" s="85">
        <f>L108/'סכום נכסי הקרן'!$C$42</f>
        <v>1.7304952806324729E-3</v>
      </c>
    </row>
    <row r="109" spans="2:15" s="82" customFormat="1">
      <c r="B109" s="83" t="s">
        <v>1115</v>
      </c>
      <c r="C109" s="83" t="s">
        <v>1116</v>
      </c>
      <c r="D109" s="83" t="s">
        <v>100</v>
      </c>
      <c r="E109" s="83" t="s">
        <v>123</v>
      </c>
      <c r="F109" s="83" t="s">
        <v>1117</v>
      </c>
      <c r="G109" s="83" t="s">
        <v>125</v>
      </c>
      <c r="H109" s="83" t="s">
        <v>102</v>
      </c>
      <c r="I109" s="84">
        <v>63142</v>
      </c>
      <c r="J109" s="84">
        <v>727</v>
      </c>
      <c r="K109" s="84">
        <v>0</v>
      </c>
      <c r="L109" s="84">
        <v>459.04234000000002</v>
      </c>
      <c r="M109" s="85">
        <v>5.9999999999999995E-4</v>
      </c>
      <c r="N109" s="85">
        <f t="shared" si="1"/>
        <v>1.3422670187856944E-3</v>
      </c>
      <c r="O109" s="85">
        <f>L109/'סכום נכסי הקרן'!$C$42</f>
        <v>2.5854378319158696E-4</v>
      </c>
    </row>
    <row r="110" spans="2:15" s="82" customFormat="1">
      <c r="B110" s="83" t="s">
        <v>1118</v>
      </c>
      <c r="C110" s="83" t="s">
        <v>1119</v>
      </c>
      <c r="D110" s="83" t="s">
        <v>100</v>
      </c>
      <c r="E110" s="83" t="s">
        <v>123</v>
      </c>
      <c r="F110" s="83" t="s">
        <v>1120</v>
      </c>
      <c r="G110" s="83" t="s">
        <v>125</v>
      </c>
      <c r="H110" s="83" t="s">
        <v>102</v>
      </c>
      <c r="I110" s="84">
        <v>420000</v>
      </c>
      <c r="J110" s="84">
        <v>291.60000000000002</v>
      </c>
      <c r="K110" s="84">
        <v>0</v>
      </c>
      <c r="L110" s="84">
        <v>1224.72</v>
      </c>
      <c r="M110" s="85">
        <v>6.1999999999999998E-3</v>
      </c>
      <c r="N110" s="85">
        <f t="shared" si="1"/>
        <v>3.581153893663089E-3</v>
      </c>
      <c r="O110" s="85">
        <f>L110/'סכום נכסי הקרן'!$C$42</f>
        <v>6.8979201820555452E-4</v>
      </c>
    </row>
    <row r="111" spans="2:15" s="82" customFormat="1">
      <c r="B111" s="83" t="s">
        <v>1121</v>
      </c>
      <c r="C111" s="83" t="s">
        <v>1122</v>
      </c>
      <c r="D111" s="83" t="s">
        <v>100</v>
      </c>
      <c r="E111" s="83" t="s">
        <v>123</v>
      </c>
      <c r="F111" s="83" t="s">
        <v>1123</v>
      </c>
      <c r="G111" s="83" t="s">
        <v>1124</v>
      </c>
      <c r="H111" s="83" t="s">
        <v>102</v>
      </c>
      <c r="I111" s="84">
        <v>194894</v>
      </c>
      <c r="J111" s="84">
        <v>274.2</v>
      </c>
      <c r="K111" s="84">
        <v>0</v>
      </c>
      <c r="L111" s="84">
        <v>534.39934800000003</v>
      </c>
      <c r="M111" s="85">
        <v>2.0999999999999999E-3</v>
      </c>
      <c r="N111" s="85">
        <f t="shared" si="1"/>
        <v>1.5626153780955779E-3</v>
      </c>
      <c r="O111" s="85">
        <f>L111/'סכום נכסי הקרן'!$C$42</f>
        <v>3.0098667841192478E-4</v>
      </c>
    </row>
    <row r="112" spans="2:15" s="82" customFormat="1">
      <c r="B112" s="83" t="s">
        <v>1125</v>
      </c>
      <c r="C112" s="83" t="s">
        <v>1126</v>
      </c>
      <c r="D112" s="83" t="s">
        <v>100</v>
      </c>
      <c r="E112" s="83" t="s">
        <v>123</v>
      </c>
      <c r="F112" s="83" t="s">
        <v>1127</v>
      </c>
      <c r="G112" s="83" t="s">
        <v>1124</v>
      </c>
      <c r="H112" s="83" t="s">
        <v>102</v>
      </c>
      <c r="I112" s="84">
        <v>107000</v>
      </c>
      <c r="J112" s="84">
        <v>1518</v>
      </c>
      <c r="K112" s="84">
        <v>0</v>
      </c>
      <c r="L112" s="84">
        <v>1624.26</v>
      </c>
      <c r="M112" s="85">
        <v>4.8999999999999998E-3</v>
      </c>
      <c r="N112" s="85">
        <f t="shared" si="1"/>
        <v>4.7494325423943504E-3</v>
      </c>
      <c r="O112" s="85">
        <f>L112/'סכום נכסי הקרן'!$C$42</f>
        <v>9.1482263986099191E-4</v>
      </c>
    </row>
    <row r="113" spans="2:15" s="82" customFormat="1">
      <c r="B113" s="83" t="s">
        <v>1128</v>
      </c>
      <c r="C113" s="83" t="s">
        <v>1129</v>
      </c>
      <c r="D113" s="83" t="s">
        <v>100</v>
      </c>
      <c r="E113" s="83" t="s">
        <v>123</v>
      </c>
      <c r="F113" s="83" t="s">
        <v>1130</v>
      </c>
      <c r="G113" s="83" t="s">
        <v>599</v>
      </c>
      <c r="H113" s="83" t="s">
        <v>102</v>
      </c>
      <c r="I113" s="84">
        <v>155056</v>
      </c>
      <c r="J113" s="84">
        <v>1790</v>
      </c>
      <c r="K113" s="84">
        <v>0</v>
      </c>
      <c r="L113" s="84">
        <v>2775.5023999999999</v>
      </c>
      <c r="M113" s="85">
        <v>6.6E-3</v>
      </c>
      <c r="N113" s="85">
        <f t="shared" si="1"/>
        <v>8.1157335771696783E-3</v>
      </c>
      <c r="O113" s="85">
        <f>L113/'סכום נכסי הקרן'!$C$42</f>
        <v>1.5632302910300805E-3</v>
      </c>
    </row>
    <row r="114" spans="2:15" s="82" customFormat="1">
      <c r="B114" s="83" t="s">
        <v>1131</v>
      </c>
      <c r="C114" s="83" t="s">
        <v>1132</v>
      </c>
      <c r="D114" s="83" t="s">
        <v>100</v>
      </c>
      <c r="E114" s="83" t="s">
        <v>123</v>
      </c>
      <c r="F114" s="83" t="s">
        <v>1133</v>
      </c>
      <c r="G114" s="83" t="s">
        <v>611</v>
      </c>
      <c r="H114" s="83" t="s">
        <v>102</v>
      </c>
      <c r="I114" s="84">
        <v>227331.73</v>
      </c>
      <c r="J114" s="84">
        <v>495.7</v>
      </c>
      <c r="K114" s="84">
        <v>0</v>
      </c>
      <c r="L114" s="84">
        <v>1126.88338561</v>
      </c>
      <c r="M114" s="85">
        <v>1.9E-3</v>
      </c>
      <c r="N114" s="85">
        <f t="shared" si="1"/>
        <v>3.2950738324527204E-3</v>
      </c>
      <c r="O114" s="85">
        <f>L114/'סכום נכסי הקרן'!$C$42</f>
        <v>6.3468806326526066E-4</v>
      </c>
    </row>
    <row r="115" spans="2:15" s="82" customFormat="1">
      <c r="B115" s="83" t="s">
        <v>1134</v>
      </c>
      <c r="C115" s="83" t="s">
        <v>1135</v>
      </c>
      <c r="D115" s="83" t="s">
        <v>100</v>
      </c>
      <c r="E115" s="83" t="s">
        <v>123</v>
      </c>
      <c r="F115" s="83" t="s">
        <v>1136</v>
      </c>
      <c r="G115" s="83" t="s">
        <v>994</v>
      </c>
      <c r="H115" s="83" t="s">
        <v>102</v>
      </c>
      <c r="I115" s="84">
        <v>120600</v>
      </c>
      <c r="J115" s="84">
        <v>3695</v>
      </c>
      <c r="K115" s="84">
        <v>0</v>
      </c>
      <c r="L115" s="84">
        <v>4456.17</v>
      </c>
      <c r="M115" s="85">
        <v>7.1999999999999998E-3</v>
      </c>
      <c r="N115" s="85">
        <f t="shared" si="1"/>
        <v>1.303010528637129E-2</v>
      </c>
      <c r="O115" s="85">
        <f>L115/'סכום נכסי הקרן'!$C$42</f>
        <v>2.5098230597745165E-3</v>
      </c>
    </row>
    <row r="116" spans="2:15" s="82" customFormat="1">
      <c r="B116" s="83" t="s">
        <v>1137</v>
      </c>
      <c r="C116" s="83" t="s">
        <v>1138</v>
      </c>
      <c r="D116" s="83" t="s">
        <v>100</v>
      </c>
      <c r="E116" s="83" t="s">
        <v>123</v>
      </c>
      <c r="F116" s="83" t="s">
        <v>1139</v>
      </c>
      <c r="G116" s="83" t="s">
        <v>994</v>
      </c>
      <c r="H116" s="83" t="s">
        <v>102</v>
      </c>
      <c r="I116" s="84">
        <v>64817</v>
      </c>
      <c r="J116" s="84">
        <v>2210</v>
      </c>
      <c r="K116" s="84">
        <v>14.59873</v>
      </c>
      <c r="L116" s="84">
        <v>1447.0544299999999</v>
      </c>
      <c r="M116" s="85">
        <v>2.8999999999999998E-3</v>
      </c>
      <c r="N116" s="85">
        <f t="shared" si="1"/>
        <v>4.2312729491940371E-3</v>
      </c>
      <c r="O116" s="85">
        <f>L116/'סכום נכסי הקרן'!$C$42</f>
        <v>8.1501616346837502E-4</v>
      </c>
    </row>
    <row r="117" spans="2:15" s="82" customFormat="1">
      <c r="B117" s="83" t="s">
        <v>1140</v>
      </c>
      <c r="C117" s="83" t="s">
        <v>1141</v>
      </c>
      <c r="D117" s="83" t="s">
        <v>100</v>
      </c>
      <c r="E117" s="83" t="s">
        <v>123</v>
      </c>
      <c r="F117" s="83" t="s">
        <v>1142</v>
      </c>
      <c r="G117" s="83" t="s">
        <v>994</v>
      </c>
      <c r="H117" s="83" t="s">
        <v>102</v>
      </c>
      <c r="I117" s="84">
        <v>124042</v>
      </c>
      <c r="J117" s="84">
        <v>406.9</v>
      </c>
      <c r="K117" s="84">
        <v>0</v>
      </c>
      <c r="L117" s="84">
        <v>504.72689800000001</v>
      </c>
      <c r="M117" s="85">
        <v>1.4E-3</v>
      </c>
      <c r="N117" s="85">
        <f t="shared" si="1"/>
        <v>1.4758513750156711E-3</v>
      </c>
      <c r="O117" s="85">
        <f>L117/'סכום נכסי הקרן'!$C$42</f>
        <v>2.8427443465775775E-4</v>
      </c>
    </row>
    <row r="118" spans="2:15" s="82" customFormat="1">
      <c r="B118" s="83" t="s">
        <v>1143</v>
      </c>
      <c r="C118" s="83" t="s">
        <v>1144</v>
      </c>
      <c r="D118" s="83" t="s">
        <v>100</v>
      </c>
      <c r="E118" s="83" t="s">
        <v>123</v>
      </c>
      <c r="F118" s="83" t="s">
        <v>1145</v>
      </c>
      <c r="G118" s="83" t="s">
        <v>994</v>
      </c>
      <c r="H118" s="83" t="s">
        <v>102</v>
      </c>
      <c r="I118" s="84">
        <v>129053</v>
      </c>
      <c r="J118" s="84">
        <v>2117</v>
      </c>
      <c r="K118" s="84">
        <v>0</v>
      </c>
      <c r="L118" s="84">
        <v>2732.0520099999999</v>
      </c>
      <c r="M118" s="85">
        <v>1.32E-2</v>
      </c>
      <c r="N118" s="85">
        <f t="shared" si="1"/>
        <v>7.9886820606355474E-3</v>
      </c>
      <c r="O118" s="85">
        <f>L118/'סכום נכסי הקרן'!$C$42</f>
        <v>1.538757977186983E-3</v>
      </c>
    </row>
    <row r="119" spans="2:15" s="82" customFormat="1">
      <c r="B119" s="83" t="s">
        <v>1146</v>
      </c>
      <c r="C119" s="83" t="s">
        <v>1147</v>
      </c>
      <c r="D119" s="83" t="s">
        <v>100</v>
      </c>
      <c r="E119" s="83" t="s">
        <v>123</v>
      </c>
      <c r="F119" s="83" t="s">
        <v>1148</v>
      </c>
      <c r="G119" s="83" t="s">
        <v>998</v>
      </c>
      <c r="H119" s="83" t="s">
        <v>102</v>
      </c>
      <c r="I119" s="84">
        <v>153800</v>
      </c>
      <c r="J119" s="84">
        <v>326.5</v>
      </c>
      <c r="K119" s="84">
        <v>4.0126400000000002</v>
      </c>
      <c r="L119" s="84">
        <v>506.16964000000002</v>
      </c>
      <c r="M119" s="85">
        <v>1.2999999999999999E-3</v>
      </c>
      <c r="N119" s="85">
        <f t="shared" si="1"/>
        <v>1.4800700381638612E-3</v>
      </c>
      <c r="O119" s="85">
        <f>L119/'סכום נכסי הקרן'!$C$42</f>
        <v>2.850870219560218E-4</v>
      </c>
    </row>
    <row r="120" spans="2:15" s="82" customFormat="1">
      <c r="B120" s="83" t="s">
        <v>1149</v>
      </c>
      <c r="C120" s="83" t="s">
        <v>1150</v>
      </c>
      <c r="D120" s="83" t="s">
        <v>100</v>
      </c>
      <c r="E120" s="83" t="s">
        <v>123</v>
      </c>
      <c r="F120" s="83" t="s">
        <v>1151</v>
      </c>
      <c r="G120" s="83" t="s">
        <v>129</v>
      </c>
      <c r="H120" s="83" t="s">
        <v>102</v>
      </c>
      <c r="I120" s="84">
        <v>16170</v>
      </c>
      <c r="J120" s="84">
        <v>928.7</v>
      </c>
      <c r="K120" s="84">
        <v>0</v>
      </c>
      <c r="L120" s="84">
        <v>150.17079000000001</v>
      </c>
      <c r="M120" s="85">
        <v>1.4E-3</v>
      </c>
      <c r="N120" s="85">
        <f t="shared" si="1"/>
        <v>4.3910829358789121E-4</v>
      </c>
      <c r="O120" s="85">
        <f>L120/'סכום נכסי הקרן'!$C$42</f>
        <v>8.4579832377704717E-5</v>
      </c>
    </row>
    <row r="121" spans="2:15" s="82" customFormat="1">
      <c r="B121" s="83" t="s">
        <v>1152</v>
      </c>
      <c r="C121" s="83" t="s">
        <v>1153</v>
      </c>
      <c r="D121" s="83" t="s">
        <v>100</v>
      </c>
      <c r="E121" s="83" t="s">
        <v>123</v>
      </c>
      <c r="F121" s="83" t="s">
        <v>1154</v>
      </c>
      <c r="G121" s="83" t="s">
        <v>129</v>
      </c>
      <c r="H121" s="83" t="s">
        <v>102</v>
      </c>
      <c r="I121" s="84">
        <v>22600</v>
      </c>
      <c r="J121" s="84">
        <v>1189</v>
      </c>
      <c r="K121" s="84">
        <v>0</v>
      </c>
      <c r="L121" s="84">
        <v>268.714</v>
      </c>
      <c r="M121" s="85">
        <v>2.5000000000000001E-3</v>
      </c>
      <c r="N121" s="85">
        <f t="shared" si="1"/>
        <v>7.8573566805619508E-4</v>
      </c>
      <c r="O121" s="85">
        <f>L121/'סכום נכסי הקרן'!$C$42</f>
        <v>1.5134624434980025E-4</v>
      </c>
    </row>
    <row r="122" spans="2:15" s="82" customFormat="1">
      <c r="B122" s="83" t="s">
        <v>1155</v>
      </c>
      <c r="C122" s="83" t="s">
        <v>1156</v>
      </c>
      <c r="D122" s="83" t="s">
        <v>100</v>
      </c>
      <c r="E122" s="83" t="s">
        <v>123</v>
      </c>
      <c r="F122" s="83" t="s">
        <v>1157</v>
      </c>
      <c r="G122" s="83" t="s">
        <v>129</v>
      </c>
      <c r="H122" s="83" t="s">
        <v>102</v>
      </c>
      <c r="I122" s="84">
        <v>89642</v>
      </c>
      <c r="J122" s="84">
        <v>1125</v>
      </c>
      <c r="K122" s="84">
        <v>0</v>
      </c>
      <c r="L122" s="84">
        <v>1008.4725</v>
      </c>
      <c r="M122" s="85">
        <v>4.1999999999999997E-3</v>
      </c>
      <c r="N122" s="85">
        <f t="shared" si="1"/>
        <v>2.948833382346291E-3</v>
      </c>
      <c r="O122" s="85">
        <f>L122/'סכום נכסי הקרן'!$C$42</f>
        <v>5.6799617960007274E-4</v>
      </c>
    </row>
    <row r="123" spans="2:15" s="82" customFormat="1">
      <c r="B123" s="83" t="s">
        <v>1158</v>
      </c>
      <c r="C123" s="83" t="s">
        <v>1159</v>
      </c>
      <c r="D123" s="83" t="s">
        <v>100</v>
      </c>
      <c r="E123" s="83" t="s">
        <v>123</v>
      </c>
      <c r="F123" s="83" t="s">
        <v>1160</v>
      </c>
      <c r="G123" s="83" t="s">
        <v>129</v>
      </c>
      <c r="H123" s="83" t="s">
        <v>102</v>
      </c>
      <c r="I123" s="84">
        <v>171600</v>
      </c>
      <c r="J123" s="84">
        <v>963.3</v>
      </c>
      <c r="K123" s="84">
        <v>0</v>
      </c>
      <c r="L123" s="84">
        <v>1653.0228</v>
      </c>
      <c r="M123" s="85">
        <v>8.9999999999999993E-3</v>
      </c>
      <c r="N123" s="85">
        <f t="shared" si="1"/>
        <v>4.8335366749410981E-3</v>
      </c>
      <c r="O123" s="85">
        <f>L123/'סכום נכסי הקרן'!$C$42</f>
        <v>9.3102254666519422E-4</v>
      </c>
    </row>
    <row r="124" spans="2:15" s="82" customFormat="1">
      <c r="B124" s="83" t="s">
        <v>1161</v>
      </c>
      <c r="C124" s="83" t="s">
        <v>1162</v>
      </c>
      <c r="D124" s="83" t="s">
        <v>100</v>
      </c>
      <c r="E124" s="83" t="s">
        <v>123</v>
      </c>
      <c r="F124" s="83" t="s">
        <v>1163</v>
      </c>
      <c r="G124" s="83" t="s">
        <v>129</v>
      </c>
      <c r="H124" s="83" t="s">
        <v>102</v>
      </c>
      <c r="I124" s="84">
        <v>20000</v>
      </c>
      <c r="J124" s="84">
        <v>4157</v>
      </c>
      <c r="K124" s="84">
        <v>0</v>
      </c>
      <c r="L124" s="84">
        <v>831.4</v>
      </c>
      <c r="M124" s="85">
        <v>5.4999999999999997E-3</v>
      </c>
      <c r="N124" s="85">
        <f t="shared" si="1"/>
        <v>2.4310628937156999E-3</v>
      </c>
      <c r="O124" s="85">
        <f>L124/'סכום נכסי הקרן'!$C$42</f>
        <v>4.682646514600056E-4</v>
      </c>
    </row>
    <row r="125" spans="2:15" s="82" customFormat="1">
      <c r="B125" s="83" t="s">
        <v>1164</v>
      </c>
      <c r="C125" s="83" t="s">
        <v>1165</v>
      </c>
      <c r="D125" s="83" t="s">
        <v>100</v>
      </c>
      <c r="E125" s="83" t="s">
        <v>123</v>
      </c>
      <c r="F125" s="83" t="s">
        <v>1166</v>
      </c>
      <c r="G125" s="83" t="s">
        <v>129</v>
      </c>
      <c r="H125" s="83" t="s">
        <v>102</v>
      </c>
      <c r="I125" s="84">
        <v>230500</v>
      </c>
      <c r="J125" s="84">
        <v>1629</v>
      </c>
      <c r="K125" s="84">
        <v>0</v>
      </c>
      <c r="L125" s="84">
        <v>3754.8449999999998</v>
      </c>
      <c r="M125" s="85">
        <v>1.7000000000000001E-2</v>
      </c>
      <c r="N125" s="85">
        <f t="shared" si="1"/>
        <v>1.0979389404803858E-2</v>
      </c>
      <c r="O125" s="85">
        <f>L125/'סכום נכסי הקרן'!$C$42</f>
        <v>2.114819804199356E-3</v>
      </c>
    </row>
    <row r="126" spans="2:15" s="82" customFormat="1">
      <c r="B126" s="83" t="s">
        <v>1167</v>
      </c>
      <c r="C126" s="83" t="s">
        <v>1168</v>
      </c>
      <c r="D126" s="83" t="s">
        <v>100</v>
      </c>
      <c r="E126" s="83" t="s">
        <v>123</v>
      </c>
      <c r="F126" s="83" t="s">
        <v>1169</v>
      </c>
      <c r="G126" s="83" t="s">
        <v>129</v>
      </c>
      <c r="H126" s="83" t="s">
        <v>102</v>
      </c>
      <c r="I126" s="84">
        <v>370300</v>
      </c>
      <c r="J126" s="84">
        <v>523.29999999999995</v>
      </c>
      <c r="K126" s="84">
        <v>0</v>
      </c>
      <c r="L126" s="84">
        <v>1937.7799</v>
      </c>
      <c r="M126" s="85">
        <v>1.1599999999999999E-2</v>
      </c>
      <c r="N126" s="85">
        <f t="shared" si="1"/>
        <v>5.6661833185928795E-3</v>
      </c>
      <c r="O126" s="85">
        <f>L126/'סכום נכסי הקרן'!$C$42</f>
        <v>1.0914046541733275E-3</v>
      </c>
    </row>
    <row r="127" spans="2:15" s="82" customFormat="1">
      <c r="B127" s="83" t="s">
        <v>1170</v>
      </c>
      <c r="C127" s="83" t="s">
        <v>1171</v>
      </c>
      <c r="D127" s="83" t="s">
        <v>100</v>
      </c>
      <c r="E127" s="83" t="s">
        <v>123</v>
      </c>
      <c r="F127" s="83" t="s">
        <v>1172</v>
      </c>
      <c r="G127" s="83" t="s">
        <v>129</v>
      </c>
      <c r="H127" s="83" t="s">
        <v>102</v>
      </c>
      <c r="I127" s="84">
        <v>14369</v>
      </c>
      <c r="J127" s="84">
        <v>2096</v>
      </c>
      <c r="K127" s="84">
        <v>0</v>
      </c>
      <c r="L127" s="84">
        <v>301.17424</v>
      </c>
      <c r="M127" s="85">
        <v>4.4000000000000003E-3</v>
      </c>
      <c r="N127" s="85">
        <f t="shared" si="1"/>
        <v>8.8065133438420336E-4</v>
      </c>
      <c r="O127" s="85">
        <f>L127/'סכום נכסי הקרן'!$C$42</f>
        <v>1.6962863906943958E-4</v>
      </c>
    </row>
    <row r="128" spans="2:15" s="82" customFormat="1">
      <c r="B128" s="83" t="s">
        <v>1173</v>
      </c>
      <c r="C128" s="83" t="s">
        <v>1174</v>
      </c>
      <c r="D128" s="83" t="s">
        <v>100</v>
      </c>
      <c r="E128" s="83" t="s">
        <v>123</v>
      </c>
      <c r="F128" s="83" t="s">
        <v>1175</v>
      </c>
      <c r="G128" s="83" t="s">
        <v>129</v>
      </c>
      <c r="H128" s="83" t="s">
        <v>102</v>
      </c>
      <c r="I128" s="84">
        <v>30000</v>
      </c>
      <c r="J128" s="84">
        <v>1070</v>
      </c>
      <c r="K128" s="84">
        <v>0</v>
      </c>
      <c r="L128" s="84">
        <v>321</v>
      </c>
      <c r="M128" s="85">
        <v>4.5999999999999999E-3</v>
      </c>
      <c r="N128" s="85">
        <f t="shared" si="1"/>
        <v>9.3862303209374517E-4</v>
      </c>
      <c r="O128" s="85">
        <f>L128/'סכום נכסי הקרן'!$C$42</f>
        <v>1.8079498811482053E-4</v>
      </c>
    </row>
    <row r="129" spans="2:15" s="82" customFormat="1">
      <c r="B129" s="83" t="s">
        <v>1176</v>
      </c>
      <c r="C129" s="83" t="s">
        <v>1177</v>
      </c>
      <c r="D129" s="83" t="s">
        <v>100</v>
      </c>
      <c r="E129" s="83" t="s">
        <v>123</v>
      </c>
      <c r="F129" s="83" t="s">
        <v>1178</v>
      </c>
      <c r="G129" s="83" t="s">
        <v>129</v>
      </c>
      <c r="H129" s="83" t="s">
        <v>102</v>
      </c>
      <c r="I129" s="84">
        <v>31342</v>
      </c>
      <c r="J129" s="84">
        <v>624.70000000000005</v>
      </c>
      <c r="K129" s="84">
        <v>0</v>
      </c>
      <c r="L129" s="84">
        <v>195.793474</v>
      </c>
      <c r="M129" s="85">
        <v>4.7000000000000002E-3</v>
      </c>
      <c r="N129" s="85">
        <f t="shared" si="1"/>
        <v>5.7251172657335784E-4</v>
      </c>
      <c r="O129" s="85">
        <f>L129/'סכום נכסי הקרן'!$C$42</f>
        <v>1.1027563490588605E-4</v>
      </c>
    </row>
    <row r="130" spans="2:15" s="82" customFormat="1">
      <c r="B130" s="86" t="s">
        <v>1179</v>
      </c>
      <c r="C130" s="89"/>
      <c r="D130" s="89"/>
      <c r="I130" s="87">
        <v>0</v>
      </c>
      <c r="K130" s="87">
        <v>0</v>
      </c>
      <c r="L130" s="87">
        <v>0</v>
      </c>
      <c r="N130" s="88">
        <f t="shared" si="1"/>
        <v>0</v>
      </c>
      <c r="O130" s="88">
        <f>L130/'סכום נכסי הקרן'!$C$42</f>
        <v>0</v>
      </c>
    </row>
    <row r="131" spans="2:15" s="82" customFormat="1">
      <c r="B131" s="83" t="s">
        <v>228</v>
      </c>
      <c r="C131" s="83" t="s">
        <v>228</v>
      </c>
      <c r="D131" s="89"/>
      <c r="G131" s="83" t="s">
        <v>228</v>
      </c>
      <c r="H131" s="83" t="s">
        <v>228</v>
      </c>
      <c r="I131" s="84">
        <v>0</v>
      </c>
      <c r="J131" s="84">
        <v>0</v>
      </c>
      <c r="L131" s="84">
        <v>0</v>
      </c>
      <c r="M131" s="85">
        <v>0</v>
      </c>
      <c r="N131" s="85">
        <f t="shared" si="1"/>
        <v>0</v>
      </c>
      <c r="O131" s="85">
        <f>L131/'סכום נכסי הקרן'!$C$42</f>
        <v>0</v>
      </c>
    </row>
    <row r="132" spans="2:15" s="82" customFormat="1">
      <c r="B132" s="86" t="s">
        <v>233</v>
      </c>
      <c r="C132" s="89"/>
      <c r="D132" s="89"/>
      <c r="I132" s="87">
        <f>I133+I145</f>
        <v>922597.7</v>
      </c>
      <c r="K132" s="87">
        <v>534.11769000000004</v>
      </c>
      <c r="L132" s="87">
        <f>L133+L145</f>
        <v>50636.386033036397</v>
      </c>
      <c r="N132" s="88">
        <f t="shared" si="1"/>
        <v>0.14806379499251709</v>
      </c>
      <c r="O132" s="88">
        <f>L132/'סכום נכסי הקרן'!$C$42</f>
        <v>2.8519641155826416E-2</v>
      </c>
    </row>
    <row r="133" spans="2:15" s="82" customFormat="1">
      <c r="B133" s="86" t="s">
        <v>300</v>
      </c>
      <c r="C133" s="89"/>
      <c r="D133" s="89"/>
      <c r="I133" s="87">
        <v>352067.7</v>
      </c>
      <c r="K133" s="87">
        <v>525.59636</v>
      </c>
      <c r="L133" s="87">
        <v>20119.114985455999</v>
      </c>
      <c r="N133" s="88">
        <f t="shared" si="1"/>
        <v>5.8829485080035562E-2</v>
      </c>
      <c r="O133" s="88">
        <f>L133/'סכום נכסי הקרן'!$C$42</f>
        <v>1.1331573690580141E-2</v>
      </c>
    </row>
    <row r="134" spans="2:15" s="82" customFormat="1">
      <c r="B134" s="83" t="s">
        <v>1180</v>
      </c>
      <c r="C134" s="83" t="s">
        <v>1181</v>
      </c>
      <c r="D134" s="83" t="s">
        <v>1182</v>
      </c>
      <c r="E134" s="83" t="s">
        <v>744</v>
      </c>
      <c r="F134" s="83" t="s">
        <v>1183</v>
      </c>
      <c r="G134" s="83" t="s">
        <v>1184</v>
      </c>
      <c r="H134" s="83" t="s">
        <v>106</v>
      </c>
      <c r="I134" s="84">
        <v>42500</v>
      </c>
      <c r="J134" s="84">
        <v>1393</v>
      </c>
      <c r="K134" s="84">
        <v>0</v>
      </c>
      <c r="L134" s="84">
        <v>1880.2714000000001</v>
      </c>
      <c r="M134" s="85">
        <v>8.9999999999999998E-4</v>
      </c>
      <c r="N134" s="85">
        <f t="shared" si="1"/>
        <v>5.4980250549132434E-3</v>
      </c>
      <c r="O134" s="85">
        <f>L134/'סכום נכסי הקרן'!$C$42</f>
        <v>1.0590144716998036E-3</v>
      </c>
    </row>
    <row r="135" spans="2:15" s="82" customFormat="1">
      <c r="B135" s="83" t="s">
        <v>1185</v>
      </c>
      <c r="C135" s="83" t="s">
        <v>1186</v>
      </c>
      <c r="D135" s="83" t="s">
        <v>1182</v>
      </c>
      <c r="E135" s="83" t="s">
        <v>744</v>
      </c>
      <c r="F135" s="83" t="s">
        <v>1187</v>
      </c>
      <c r="G135" s="83" t="s">
        <v>1188</v>
      </c>
      <c r="H135" s="83" t="s">
        <v>106</v>
      </c>
      <c r="I135" s="84">
        <v>5090</v>
      </c>
      <c r="J135" s="84">
        <v>1826</v>
      </c>
      <c r="K135" s="84">
        <v>5.3834400000000002</v>
      </c>
      <c r="L135" s="84">
        <v>300.5716784</v>
      </c>
      <c r="M135" s="85">
        <v>4.0000000000000002E-4</v>
      </c>
      <c r="N135" s="85">
        <f t="shared" si="1"/>
        <v>8.7888940853991912E-4</v>
      </c>
      <c r="O135" s="85">
        <f>L135/'סכום נכסי הקרן'!$C$42</f>
        <v>1.6928926175694599E-4</v>
      </c>
    </row>
    <row r="136" spans="2:15" s="82" customFormat="1">
      <c r="B136" s="83" t="s">
        <v>1189</v>
      </c>
      <c r="C136" s="83" t="s">
        <v>1190</v>
      </c>
      <c r="D136" s="83" t="s">
        <v>1182</v>
      </c>
      <c r="E136" s="83" t="s">
        <v>744</v>
      </c>
      <c r="F136" s="83" t="s">
        <v>1191</v>
      </c>
      <c r="G136" s="83" t="s">
        <v>802</v>
      </c>
      <c r="H136" s="83" t="s">
        <v>106</v>
      </c>
      <c r="I136" s="84">
        <v>20028.7</v>
      </c>
      <c r="J136" s="84">
        <v>508</v>
      </c>
      <c r="K136" s="84">
        <v>0</v>
      </c>
      <c r="L136" s="84">
        <v>323.14464809600003</v>
      </c>
      <c r="M136" s="85">
        <v>1.6000000000000001E-3</v>
      </c>
      <c r="N136" s="85">
        <f t="shared" si="1"/>
        <v>9.4489411028265979E-4</v>
      </c>
      <c r="O136" s="85">
        <f>L136/'סכום נכסי הקרן'!$C$42</f>
        <v>1.8200290595602551E-4</v>
      </c>
    </row>
    <row r="137" spans="2:15" s="82" customFormat="1">
      <c r="B137" s="83" t="s">
        <v>1192</v>
      </c>
      <c r="C137" s="83" t="s">
        <v>1193</v>
      </c>
      <c r="D137" s="83" t="s">
        <v>123</v>
      </c>
      <c r="E137" s="83" t="s">
        <v>744</v>
      </c>
      <c r="F137" s="83" t="s">
        <v>1194</v>
      </c>
      <c r="G137" s="83" t="s">
        <v>1195</v>
      </c>
      <c r="H137" s="83" t="s">
        <v>200</v>
      </c>
      <c r="I137" s="84">
        <v>102947</v>
      </c>
      <c r="J137" s="84">
        <v>1820</v>
      </c>
      <c r="K137" s="84">
        <v>0</v>
      </c>
      <c r="L137" s="84">
        <v>6434.8134177600004</v>
      </c>
      <c r="M137" s="85">
        <v>7.1000000000000004E-3</v>
      </c>
      <c r="N137" s="85">
        <f t="shared" si="1"/>
        <v>1.8815775953692857E-2</v>
      </c>
      <c r="O137" s="85">
        <f>L137/'סכום נכסי הקרן'!$C$42</f>
        <v>3.6242430385825765E-3</v>
      </c>
    </row>
    <row r="138" spans="2:15" s="82" customFormat="1">
      <c r="B138" s="83" t="s">
        <v>1196</v>
      </c>
      <c r="C138" s="83" t="s">
        <v>1197</v>
      </c>
      <c r="D138" s="83" t="s">
        <v>822</v>
      </c>
      <c r="E138" s="83" t="s">
        <v>744</v>
      </c>
      <c r="F138" s="83" t="s">
        <v>1198</v>
      </c>
      <c r="G138" s="83" t="s">
        <v>1199</v>
      </c>
      <c r="H138" s="83" t="s">
        <v>106</v>
      </c>
      <c r="I138" s="84">
        <v>8200</v>
      </c>
      <c r="J138" s="84">
        <v>8269</v>
      </c>
      <c r="K138" s="84">
        <v>0</v>
      </c>
      <c r="L138" s="84">
        <v>2153.5122080000001</v>
      </c>
      <c r="M138" s="85">
        <v>2.0000000000000001E-4</v>
      </c>
      <c r="N138" s="85">
        <f t="shared" si="1"/>
        <v>6.2969973779559377E-3</v>
      </c>
      <c r="O138" s="85">
        <f>L138/'סכום נכסי הקרן'!$C$42</f>
        <v>1.2129103241448004E-3</v>
      </c>
    </row>
    <row r="139" spans="2:15" s="82" customFormat="1">
      <c r="B139" s="83" t="s">
        <v>1200</v>
      </c>
      <c r="C139" s="83" t="s">
        <v>1201</v>
      </c>
      <c r="D139" s="83" t="s">
        <v>822</v>
      </c>
      <c r="E139" s="83" t="s">
        <v>744</v>
      </c>
      <c r="G139" s="83" t="s">
        <v>1199</v>
      </c>
      <c r="H139" s="83" t="s">
        <v>106</v>
      </c>
      <c r="I139" s="84">
        <v>9635</v>
      </c>
      <c r="J139" s="84">
        <v>7271</v>
      </c>
      <c r="K139" s="84">
        <v>520.21292000000005</v>
      </c>
      <c r="L139" s="84">
        <v>2745.1941796000001</v>
      </c>
      <c r="M139" s="85">
        <v>1E-4</v>
      </c>
      <c r="N139" s="85">
        <f t="shared" si="1"/>
        <v>8.0271105437453374E-3</v>
      </c>
      <c r="O139" s="85">
        <f>L139/'סכום נכסי הקרן'!$C$42</f>
        <v>1.5461599659615467E-3</v>
      </c>
    </row>
    <row r="140" spans="2:15" s="82" customFormat="1">
      <c r="B140" s="83" t="s">
        <v>1202</v>
      </c>
      <c r="C140" s="83" t="s">
        <v>1203</v>
      </c>
      <c r="D140" s="83" t="s">
        <v>822</v>
      </c>
      <c r="E140" s="83" t="s">
        <v>744</v>
      </c>
      <c r="F140" s="83" t="s">
        <v>1204</v>
      </c>
      <c r="G140" s="83" t="s">
        <v>753</v>
      </c>
      <c r="H140" s="83" t="s">
        <v>106</v>
      </c>
      <c r="I140" s="84">
        <v>130000</v>
      </c>
      <c r="J140" s="84">
        <v>106</v>
      </c>
      <c r="K140" s="84">
        <v>0</v>
      </c>
      <c r="L140" s="84">
        <v>437.65280000000001</v>
      </c>
      <c r="M140" s="85">
        <v>2.8E-3</v>
      </c>
      <c r="N140" s="85">
        <f t="shared" ref="N140:N164" si="2">L140/$L$11</f>
        <v>1.2797227356396181E-3</v>
      </c>
      <c r="O140" s="85">
        <f>L140/'סכום נכסי הקרן'!$C$42</f>
        <v>2.4649667530971317E-4</v>
      </c>
    </row>
    <row r="141" spans="2:15" s="82" customFormat="1">
      <c r="B141" s="83" t="s">
        <v>1205</v>
      </c>
      <c r="C141" s="83" t="s">
        <v>1206</v>
      </c>
      <c r="D141" s="83" t="s">
        <v>822</v>
      </c>
      <c r="E141" s="83" t="s">
        <v>744</v>
      </c>
      <c r="F141" s="83" t="s">
        <v>1207</v>
      </c>
      <c r="G141" s="83" t="s">
        <v>1208</v>
      </c>
      <c r="H141" s="83" t="s">
        <v>106</v>
      </c>
      <c r="I141" s="84">
        <v>1600</v>
      </c>
      <c r="J141" s="84">
        <v>62251</v>
      </c>
      <c r="K141" s="84">
        <v>0</v>
      </c>
      <c r="L141" s="84">
        <v>3163.3468160000002</v>
      </c>
      <c r="M141" s="85">
        <v>0</v>
      </c>
      <c r="N141" s="85">
        <f t="shared" si="2"/>
        <v>9.2498136448536279E-3</v>
      </c>
      <c r="O141" s="85">
        <f>L141/'סכום נכסי הקרן'!$C$42</f>
        <v>1.7816736760179919E-3</v>
      </c>
    </row>
    <row r="142" spans="2:15" s="82" customFormat="1">
      <c r="B142" s="83" t="s">
        <v>1209</v>
      </c>
      <c r="C142" s="83" t="s">
        <v>1210</v>
      </c>
      <c r="D142" s="83" t="s">
        <v>1182</v>
      </c>
      <c r="E142" s="83" t="s">
        <v>744</v>
      </c>
      <c r="F142" s="83" t="s">
        <v>1211</v>
      </c>
      <c r="G142" s="83" t="s">
        <v>1208</v>
      </c>
      <c r="H142" s="83" t="s">
        <v>106</v>
      </c>
      <c r="I142" s="84">
        <v>30000</v>
      </c>
      <c r="J142" s="84">
        <v>1295</v>
      </c>
      <c r="K142" s="84">
        <v>0</v>
      </c>
      <c r="L142" s="84">
        <v>1233.876</v>
      </c>
      <c r="M142" s="85">
        <v>4.0000000000000002E-4</v>
      </c>
      <c r="N142" s="85">
        <f t="shared" si="2"/>
        <v>3.6079265805224357E-3</v>
      </c>
      <c r="O142" s="85">
        <f>L142/'סכום נכסי הקרן'!$C$42</f>
        <v>6.9494889954879225E-4</v>
      </c>
    </row>
    <row r="143" spans="2:15" s="82" customFormat="1">
      <c r="B143" s="83" t="s">
        <v>1212</v>
      </c>
      <c r="C143" s="83" t="s">
        <v>1213</v>
      </c>
      <c r="D143" s="83" t="s">
        <v>123</v>
      </c>
      <c r="E143" s="83" t="s">
        <v>744</v>
      </c>
      <c r="F143" s="83" t="s">
        <v>1214</v>
      </c>
      <c r="G143" s="83" t="s">
        <v>781</v>
      </c>
      <c r="H143" s="83" t="s">
        <v>106</v>
      </c>
      <c r="I143" s="84">
        <v>667</v>
      </c>
      <c r="J143" s="84">
        <v>630</v>
      </c>
      <c r="K143" s="84">
        <v>0</v>
      </c>
      <c r="L143" s="84">
        <v>13.3458696</v>
      </c>
      <c r="M143" s="85">
        <v>1E-4</v>
      </c>
      <c r="N143" s="85">
        <f t="shared" si="2"/>
        <v>3.9024113987164289E-5</v>
      </c>
      <c r="O143" s="85">
        <f>L143/'סכום נכסי הקרן'!$C$42</f>
        <v>7.5167175567412607E-6</v>
      </c>
    </row>
    <row r="144" spans="2:15" s="82" customFormat="1">
      <c r="B144" s="83" t="s">
        <v>1215</v>
      </c>
      <c r="C144" s="83" t="s">
        <v>1216</v>
      </c>
      <c r="D144" s="83" t="s">
        <v>822</v>
      </c>
      <c r="E144" s="83" t="s">
        <v>744</v>
      </c>
      <c r="F144" s="83" t="s">
        <v>1217</v>
      </c>
      <c r="G144" s="83" t="s">
        <v>781</v>
      </c>
      <c r="H144" s="83" t="s">
        <v>106</v>
      </c>
      <c r="I144" s="84">
        <v>1400</v>
      </c>
      <c r="J144" s="84">
        <v>32237</v>
      </c>
      <c r="K144" s="84">
        <v>0</v>
      </c>
      <c r="L144" s="84">
        <v>1433.385968</v>
      </c>
      <c r="M144" s="85">
        <v>0</v>
      </c>
      <c r="N144" s="85">
        <f t="shared" si="2"/>
        <v>4.1913055559027659E-3</v>
      </c>
      <c r="O144" s="85">
        <f>L144/'סכום נכסי הקרן'!$C$42</f>
        <v>8.073177540452042E-4</v>
      </c>
    </row>
    <row r="145" spans="2:15" s="82" customFormat="1">
      <c r="B145" s="86" t="s">
        <v>301</v>
      </c>
      <c r="C145" s="89"/>
      <c r="D145" s="89"/>
      <c r="I145" s="87">
        <f>SUM(I146:I164)</f>
        <v>570530</v>
      </c>
      <c r="K145" s="87">
        <v>8.5213300000000007</v>
      </c>
      <c r="L145" s="87">
        <f>SUM(L146:L164)</f>
        <v>30517.271047580402</v>
      </c>
      <c r="N145" s="88">
        <f t="shared" si="2"/>
        <v>8.9234309912481546E-2</v>
      </c>
      <c r="O145" s="88">
        <f>L145/'סכום נכסי הקרן'!$C$42</f>
        <v>1.718806746524628E-2</v>
      </c>
    </row>
    <row r="146" spans="2:15" s="82" customFormat="1">
      <c r="B146" s="83" t="s">
        <v>1218</v>
      </c>
      <c r="C146" s="83" t="s">
        <v>1219</v>
      </c>
      <c r="D146" s="83" t="s">
        <v>1182</v>
      </c>
      <c r="E146" s="83" t="s">
        <v>744</v>
      </c>
      <c r="F146" s="83" t="s">
        <v>1220</v>
      </c>
      <c r="G146" s="83" t="s">
        <v>776</v>
      </c>
      <c r="H146" s="83" t="s">
        <v>106</v>
      </c>
      <c r="I146" s="84">
        <v>1250</v>
      </c>
      <c r="J146" s="84">
        <v>42285</v>
      </c>
      <c r="K146" s="84">
        <v>0</v>
      </c>
      <c r="L146" s="84">
        <v>1678.7145</v>
      </c>
      <c r="M146" s="85">
        <v>0</v>
      </c>
      <c r="N146" s="85">
        <f t="shared" si="2"/>
        <v>4.9086607290022904E-3</v>
      </c>
      <c r="O146" s="85">
        <f>L146/'סכום נכסי הקרן'!$C$42</f>
        <v>9.4549273543824582E-4</v>
      </c>
    </row>
    <row r="147" spans="2:15" s="82" customFormat="1">
      <c r="B147" s="83" t="s">
        <v>1221</v>
      </c>
      <c r="C147" s="83" t="s">
        <v>1222</v>
      </c>
      <c r="D147" s="83" t="s">
        <v>1182</v>
      </c>
      <c r="E147" s="83" t="s">
        <v>744</v>
      </c>
      <c r="G147" s="83" t="s">
        <v>765</v>
      </c>
      <c r="H147" s="83" t="s">
        <v>106</v>
      </c>
      <c r="I147" s="84">
        <v>5500</v>
      </c>
      <c r="J147" s="84">
        <v>3037</v>
      </c>
      <c r="K147" s="84">
        <v>0</v>
      </c>
      <c r="L147" s="84">
        <v>530.50315999999998</v>
      </c>
      <c r="M147" s="85">
        <v>0</v>
      </c>
      <c r="N147" s="85">
        <f t="shared" si="2"/>
        <v>1.5512226933785457E-3</v>
      </c>
      <c r="O147" s="85">
        <f>L147/'סכום נכסי הקרן'!$C$42</f>
        <v>2.9879225080085587E-4</v>
      </c>
    </row>
    <row r="148" spans="2:15" s="82" customFormat="1">
      <c r="B148" s="83" t="s">
        <v>1223</v>
      </c>
      <c r="C148" s="83" t="s">
        <v>1224</v>
      </c>
      <c r="D148" s="83" t="s">
        <v>123</v>
      </c>
      <c r="E148" s="83" t="s">
        <v>744</v>
      </c>
      <c r="F148" s="83" t="s">
        <v>1225</v>
      </c>
      <c r="G148" s="83" t="s">
        <v>765</v>
      </c>
      <c r="H148" s="83" t="s">
        <v>110</v>
      </c>
      <c r="I148" s="84">
        <v>18575</v>
      </c>
      <c r="J148" s="84">
        <v>3862</v>
      </c>
      <c r="K148" s="84">
        <v>0</v>
      </c>
      <c r="L148" s="84">
        <v>2527.7125993999998</v>
      </c>
      <c r="M148" s="85">
        <v>2.0000000000000001E-4</v>
      </c>
      <c r="N148" s="85">
        <f t="shared" si="2"/>
        <v>7.3911815087551085E-3</v>
      </c>
      <c r="O148" s="85">
        <f>L148/'סכום נכסי הקרן'!$C$42</f>
        <v>1.4236690634461219E-3</v>
      </c>
    </row>
    <row r="149" spans="2:15" s="82" customFormat="1">
      <c r="B149" s="83" t="s">
        <v>1226</v>
      </c>
      <c r="C149" s="83" t="s">
        <v>1227</v>
      </c>
      <c r="D149" s="83" t="s">
        <v>123</v>
      </c>
      <c r="E149" s="83" t="s">
        <v>744</v>
      </c>
      <c r="F149" s="83" t="s">
        <v>1228</v>
      </c>
      <c r="G149" s="83" t="s">
        <v>765</v>
      </c>
      <c r="H149" s="83" t="s">
        <v>201</v>
      </c>
      <c r="I149" s="84">
        <v>900</v>
      </c>
      <c r="J149" s="84">
        <v>84920</v>
      </c>
      <c r="K149" s="84">
        <v>0</v>
      </c>
      <c r="L149" s="84">
        <v>362.03943600000002</v>
      </c>
      <c r="M149" s="85">
        <v>0</v>
      </c>
      <c r="N149" s="85">
        <f t="shared" si="2"/>
        <v>1.0586247761863845E-3</v>
      </c>
      <c r="O149" s="85">
        <f>L149/'סכום נכסי הקרן'!$C$42</f>
        <v>2.0390939417045588E-4</v>
      </c>
    </row>
    <row r="150" spans="2:15" s="82" customFormat="1">
      <c r="B150" s="83" t="s">
        <v>1229</v>
      </c>
      <c r="C150" s="83" t="s">
        <v>1230</v>
      </c>
      <c r="D150" s="83" t="s">
        <v>123</v>
      </c>
      <c r="E150" s="83" t="s">
        <v>744</v>
      </c>
      <c r="F150" s="83" t="s">
        <v>1231</v>
      </c>
      <c r="G150" s="83" t="s">
        <v>765</v>
      </c>
      <c r="H150" s="83" t="s">
        <v>110</v>
      </c>
      <c r="I150" s="84">
        <v>14000</v>
      </c>
      <c r="J150" s="84">
        <v>3934</v>
      </c>
      <c r="K150" s="84">
        <v>0</v>
      </c>
      <c r="L150" s="84">
        <v>1940.6579360000001</v>
      </c>
      <c r="M150" s="85">
        <v>0</v>
      </c>
      <c r="N150" s="85">
        <f t="shared" si="2"/>
        <v>5.6745988664956672E-3</v>
      </c>
      <c r="O150" s="85">
        <f>L150/'סכום נכסי הקרן'!$C$42</f>
        <v>1.0930256338755519E-3</v>
      </c>
    </row>
    <row r="151" spans="2:15" s="82" customFormat="1">
      <c r="B151" s="83" t="s">
        <v>1232</v>
      </c>
      <c r="C151" s="83" t="s">
        <v>1230</v>
      </c>
      <c r="D151" s="83" t="s">
        <v>123</v>
      </c>
      <c r="E151" s="83" t="s">
        <v>744</v>
      </c>
      <c r="F151" s="83" t="s">
        <v>1231</v>
      </c>
      <c r="G151" s="83" t="s">
        <v>765</v>
      </c>
      <c r="H151" s="83" t="s">
        <v>110</v>
      </c>
      <c r="I151" s="84">
        <v>16000</v>
      </c>
      <c r="J151" s="84">
        <v>3953</v>
      </c>
      <c r="K151" s="84">
        <v>0</v>
      </c>
      <c r="L151" s="84">
        <v>2228.6065279999998</v>
      </c>
      <c r="M151" s="85">
        <v>0</v>
      </c>
      <c r="N151" s="85">
        <f t="shared" si="2"/>
        <v>6.5165776219790455E-3</v>
      </c>
      <c r="O151" s="85">
        <f>L151/'סכום נכסי הקרן'!$C$42</f>
        <v>1.2552052671101913E-3</v>
      </c>
    </row>
    <row r="152" spans="2:15" s="82" customFormat="1">
      <c r="B152" s="83" t="s">
        <v>1233</v>
      </c>
      <c r="C152" s="83" t="s">
        <v>1234</v>
      </c>
      <c r="D152" s="83" t="s">
        <v>1182</v>
      </c>
      <c r="E152" s="83" t="s">
        <v>744</v>
      </c>
      <c r="F152" s="83" t="s">
        <v>1235</v>
      </c>
      <c r="G152" s="83" t="s">
        <v>1195</v>
      </c>
      <c r="H152" s="83" t="s">
        <v>106</v>
      </c>
      <c r="I152" s="84">
        <v>97000</v>
      </c>
      <c r="J152" s="84">
        <v>584</v>
      </c>
      <c r="K152" s="84">
        <v>0</v>
      </c>
      <c r="L152" s="84">
        <v>1799.14048</v>
      </c>
      <c r="M152" s="85">
        <v>4.4000000000000003E-3</v>
      </c>
      <c r="N152" s="85">
        <f t="shared" si="2"/>
        <v>5.2607934345800496E-3</v>
      </c>
      <c r="O152" s="85">
        <f>L152/'סכום נכסי הקרן'!$C$42</f>
        <v>1.0133195691541823E-3</v>
      </c>
    </row>
    <row r="153" spans="2:15" s="82" customFormat="1">
      <c r="B153" s="83" t="s">
        <v>1236</v>
      </c>
      <c r="C153" s="83" t="s">
        <v>1237</v>
      </c>
      <c r="D153" s="83" t="s">
        <v>822</v>
      </c>
      <c r="E153" s="83" t="s">
        <v>744</v>
      </c>
      <c r="F153" s="83" t="s">
        <v>1238</v>
      </c>
      <c r="G153" s="83" t="s">
        <v>753</v>
      </c>
      <c r="H153" s="83" t="s">
        <v>106</v>
      </c>
      <c r="I153" s="84">
        <v>3000</v>
      </c>
      <c r="J153" s="84">
        <v>16211</v>
      </c>
      <c r="K153" s="84">
        <v>0</v>
      </c>
      <c r="L153" s="84">
        <v>1544.5840800000001</v>
      </c>
      <c r="M153" s="85">
        <v>0</v>
      </c>
      <c r="N153" s="85">
        <f t="shared" si="2"/>
        <v>4.5164554283281238E-3</v>
      </c>
      <c r="O153" s="85">
        <f>L153/'סכום נכסי הקרן'!$C$42</f>
        <v>8.6994722861663868E-4</v>
      </c>
    </row>
    <row r="154" spans="2:15" s="82" customFormat="1">
      <c r="B154" s="83" t="s">
        <v>1239</v>
      </c>
      <c r="C154" s="83" t="s">
        <v>1240</v>
      </c>
      <c r="D154" s="83" t="s">
        <v>822</v>
      </c>
      <c r="E154" s="83" t="s">
        <v>744</v>
      </c>
      <c r="F154" s="83" t="s">
        <v>1241</v>
      </c>
      <c r="G154" s="83" t="s">
        <v>753</v>
      </c>
      <c r="H154" s="83" t="s">
        <v>106</v>
      </c>
      <c r="I154" s="84">
        <v>4800</v>
      </c>
      <c r="J154" s="84">
        <v>4356</v>
      </c>
      <c r="K154" s="84">
        <v>0</v>
      </c>
      <c r="L154" s="84">
        <v>664.06348800000001</v>
      </c>
      <c r="M154" s="85">
        <v>0</v>
      </c>
      <c r="N154" s="85">
        <f t="shared" si="2"/>
        <v>1.9417610112439513E-3</v>
      </c>
      <c r="O154" s="85">
        <f>L154/'סכום נכסי הקרן'!$C$42</f>
        <v>3.7401666797646816E-4</v>
      </c>
    </row>
    <row r="155" spans="2:15" s="82" customFormat="1">
      <c r="B155" s="83" t="s">
        <v>1242</v>
      </c>
      <c r="C155" s="83" t="s">
        <v>1243</v>
      </c>
      <c r="D155" s="83" t="s">
        <v>822</v>
      </c>
      <c r="E155" s="83" t="s">
        <v>744</v>
      </c>
      <c r="F155" s="83" t="s">
        <v>816</v>
      </c>
      <c r="G155" s="83" t="s">
        <v>753</v>
      </c>
      <c r="H155" s="83" t="s">
        <v>106</v>
      </c>
      <c r="I155" s="84">
        <v>21300</v>
      </c>
      <c r="J155" s="84">
        <v>5177</v>
      </c>
      <c r="K155" s="84">
        <v>0</v>
      </c>
      <c r="L155" s="84">
        <v>3502.1783759999998</v>
      </c>
      <c r="M155" s="85">
        <v>0</v>
      </c>
      <c r="N155" s="85">
        <f t="shared" si="2"/>
        <v>1.0240577215620772E-2</v>
      </c>
      <c r="O155" s="85">
        <f>L155/'סכום נכסי הקרן'!$C$42</f>
        <v>1.9725118313548332E-3</v>
      </c>
    </row>
    <row r="156" spans="2:15" s="82" customFormat="1">
      <c r="B156" s="83" t="s">
        <v>1244</v>
      </c>
      <c r="C156" s="83" t="s">
        <v>1245</v>
      </c>
      <c r="D156" s="83" t="s">
        <v>1182</v>
      </c>
      <c r="E156" s="83" t="s">
        <v>744</v>
      </c>
      <c r="F156" s="83" t="s">
        <v>1246</v>
      </c>
      <c r="G156" s="83" t="s">
        <v>753</v>
      </c>
      <c r="H156" s="83" t="s">
        <v>106</v>
      </c>
      <c r="I156" s="84">
        <v>9000</v>
      </c>
      <c r="J156" s="84">
        <v>5134</v>
      </c>
      <c r="K156" s="84">
        <v>0</v>
      </c>
      <c r="L156" s="84">
        <v>1467.5025599999999</v>
      </c>
      <c r="M156" s="85">
        <v>0</v>
      </c>
      <c r="N156" s="85">
        <f t="shared" si="2"/>
        <v>4.2910644936839035E-3</v>
      </c>
      <c r="O156" s="85">
        <f>L156/'סכום נכסי הקרן'!$C$42</f>
        <v>8.2653304639772177E-4</v>
      </c>
    </row>
    <row r="157" spans="2:15" s="82" customFormat="1">
      <c r="B157" s="83" t="s">
        <v>1247</v>
      </c>
      <c r="C157" s="83" t="s">
        <v>1248</v>
      </c>
      <c r="D157" s="83" t="s">
        <v>822</v>
      </c>
      <c r="E157" s="83" t="s">
        <v>744</v>
      </c>
      <c r="F157" s="83" t="s">
        <v>1249</v>
      </c>
      <c r="G157" s="83" t="s">
        <v>753</v>
      </c>
      <c r="H157" s="83" t="s">
        <v>106</v>
      </c>
      <c r="I157" s="84">
        <v>13500</v>
      </c>
      <c r="J157" s="84">
        <v>1432</v>
      </c>
      <c r="K157" s="84">
        <v>0</v>
      </c>
      <c r="L157" s="84">
        <v>613.98432000000003</v>
      </c>
      <c r="M157" s="85">
        <v>0</v>
      </c>
      <c r="N157" s="85">
        <f t="shared" si="2"/>
        <v>1.7953265548174963E-3</v>
      </c>
      <c r="O157" s="85">
        <f>L157/'סכום נכסי הקרן'!$C$42</f>
        <v>3.4581086553609402E-4</v>
      </c>
    </row>
    <row r="158" spans="2:15" s="82" customFormat="1">
      <c r="B158" s="83" t="s">
        <v>1250</v>
      </c>
      <c r="C158" s="83" t="s">
        <v>1251</v>
      </c>
      <c r="D158" s="83" t="s">
        <v>1252</v>
      </c>
      <c r="E158" s="83" t="s">
        <v>744</v>
      </c>
      <c r="F158" s="83" t="s">
        <v>1253</v>
      </c>
      <c r="G158" s="83" t="s">
        <v>824</v>
      </c>
      <c r="H158" s="83" t="s">
        <v>110</v>
      </c>
      <c r="I158" s="84">
        <v>138641</v>
      </c>
      <c r="J158" s="84">
        <v>519.4</v>
      </c>
      <c r="K158" s="84">
        <v>0</v>
      </c>
      <c r="L158" s="84">
        <v>2537.3491309544002</v>
      </c>
      <c r="M158" s="85">
        <v>1E-4</v>
      </c>
      <c r="N158" s="85">
        <f t="shared" si="2"/>
        <v>7.4193592983702438E-3</v>
      </c>
      <c r="O158" s="85">
        <f>L158/'סכום נכסי הקרן'!$C$42</f>
        <v>1.4290965918194736E-3</v>
      </c>
    </row>
    <row r="159" spans="2:15" s="82" customFormat="1">
      <c r="B159" s="83" t="s">
        <v>1254</v>
      </c>
      <c r="C159" s="83" t="s">
        <v>1255</v>
      </c>
      <c r="D159" s="83" t="s">
        <v>1256</v>
      </c>
      <c r="E159" s="83" t="s">
        <v>744</v>
      </c>
      <c r="F159" s="83" t="s">
        <v>1257</v>
      </c>
      <c r="G159" s="83" t="s">
        <v>824</v>
      </c>
      <c r="H159" s="83" t="s">
        <v>113</v>
      </c>
      <c r="I159" s="84">
        <v>32527</v>
      </c>
      <c r="J159" s="84">
        <v>1450</v>
      </c>
      <c r="K159" s="84">
        <v>0</v>
      </c>
      <c r="L159" s="84">
        <v>1965.94326445</v>
      </c>
      <c r="M159" s="85">
        <v>8.0000000000000004E-4</v>
      </c>
      <c r="N159" s="85">
        <f t="shared" si="2"/>
        <v>5.7485346660508859E-3</v>
      </c>
      <c r="O159" s="85">
        <f>L159/'סכום נכסי הקרן'!$C$42</f>
        <v>1.1072669443322406E-3</v>
      </c>
    </row>
    <row r="160" spans="2:15" s="82" customFormat="1">
      <c r="B160" s="83" t="s">
        <v>1258</v>
      </c>
      <c r="C160" s="83" t="s">
        <v>1259</v>
      </c>
      <c r="D160" s="83" t="s">
        <v>123</v>
      </c>
      <c r="E160" s="83" t="s">
        <v>744</v>
      </c>
      <c r="F160" s="83" t="s">
        <v>1260</v>
      </c>
      <c r="G160" s="83" t="s">
        <v>824</v>
      </c>
      <c r="H160" s="83" t="s">
        <v>106</v>
      </c>
      <c r="I160" s="90">
        <v>145000</v>
      </c>
      <c r="J160" s="84">
        <v>75.5</v>
      </c>
      <c r="K160" s="84">
        <v>0</v>
      </c>
      <c r="L160" s="90">
        <f>347692.6/1000</f>
        <v>347.69259999999997</v>
      </c>
      <c r="M160" s="85">
        <v>4.0000000000000002E-4</v>
      </c>
      <c r="N160" s="85">
        <f t="shared" si="2"/>
        <v>1.0166737770983105E-3</v>
      </c>
      <c r="O160" s="85">
        <f>L160/'סכום נכסי הקרן'!$C$42</f>
        <v>1.958289080517478E-4</v>
      </c>
    </row>
    <row r="161" spans="2:15" s="82" customFormat="1">
      <c r="B161" s="83" t="s">
        <v>1261</v>
      </c>
      <c r="C161" s="83" t="s">
        <v>1262</v>
      </c>
      <c r="D161" s="83" t="s">
        <v>123</v>
      </c>
      <c r="E161" s="83" t="s">
        <v>744</v>
      </c>
      <c r="F161" s="83" t="s">
        <v>1263</v>
      </c>
      <c r="G161" s="83" t="s">
        <v>771</v>
      </c>
      <c r="H161" s="83" t="s">
        <v>110</v>
      </c>
      <c r="I161" s="84">
        <v>4000</v>
      </c>
      <c r="J161" s="84">
        <v>17110</v>
      </c>
      <c r="K161" s="84">
        <v>0</v>
      </c>
      <c r="L161" s="84">
        <v>2411.5518400000001</v>
      </c>
      <c r="M161" s="85">
        <v>1E-4</v>
      </c>
      <c r="N161" s="85">
        <f t="shared" si="2"/>
        <v>7.0515205610967293E-3</v>
      </c>
      <c r="O161" s="85">
        <f>L161/'סכום נכסי הקרן'!$C$42</f>
        <v>1.358244505455058E-3</v>
      </c>
    </row>
    <row r="162" spans="2:15" s="82" customFormat="1">
      <c r="B162" s="83" t="s">
        <v>1264</v>
      </c>
      <c r="C162" s="83" t="s">
        <v>1265</v>
      </c>
      <c r="D162" s="83" t="s">
        <v>822</v>
      </c>
      <c r="E162" s="83" t="s">
        <v>744</v>
      </c>
      <c r="F162" s="83" t="s">
        <v>1266</v>
      </c>
      <c r="G162" s="83" t="s">
        <v>771</v>
      </c>
      <c r="H162" s="83" t="s">
        <v>106</v>
      </c>
      <c r="I162" s="84">
        <v>8700</v>
      </c>
      <c r="J162" s="84">
        <v>10426</v>
      </c>
      <c r="K162" s="84">
        <v>8.5213300000000007</v>
      </c>
      <c r="L162" s="84">
        <v>2889.350242</v>
      </c>
      <c r="M162" s="85">
        <v>0</v>
      </c>
      <c r="N162" s="85">
        <f t="shared" si="2"/>
        <v>8.448631417217559E-3</v>
      </c>
      <c r="O162" s="85">
        <f>L162/'סכום נכסי הקרן'!$C$42</f>
        <v>1.6273521578253703E-3</v>
      </c>
    </row>
    <row r="163" spans="2:15" s="82" customFormat="1">
      <c r="B163" s="83" t="s">
        <v>1267</v>
      </c>
      <c r="C163" s="83" t="s">
        <v>1268</v>
      </c>
      <c r="D163" s="83" t="s">
        <v>123</v>
      </c>
      <c r="E163" s="83" t="s">
        <v>744</v>
      </c>
      <c r="F163" s="83" t="s">
        <v>1269</v>
      </c>
      <c r="G163" s="83" t="s">
        <v>781</v>
      </c>
      <c r="H163" s="83" t="s">
        <v>110</v>
      </c>
      <c r="I163" s="84">
        <v>3837</v>
      </c>
      <c r="J163" s="84">
        <v>5918</v>
      </c>
      <c r="K163" s="84">
        <v>0</v>
      </c>
      <c r="L163" s="84">
        <v>800.11674837600003</v>
      </c>
      <c r="M163" s="85">
        <v>0</v>
      </c>
      <c r="N163" s="85">
        <f t="shared" si="2"/>
        <v>2.3395888111827703E-3</v>
      </c>
      <c r="O163" s="85">
        <f>L163/'סכום נכסי הקרן'!$C$42</f>
        <v>4.5064516514986845E-4</v>
      </c>
    </row>
    <row r="164" spans="2:15" s="82" customFormat="1">
      <c r="B164" s="83" t="s">
        <v>1270</v>
      </c>
      <c r="C164" s="83" t="s">
        <v>1271</v>
      </c>
      <c r="D164" s="83" t="s">
        <v>123</v>
      </c>
      <c r="E164" s="83" t="s">
        <v>744</v>
      </c>
      <c r="F164" s="83" t="s">
        <v>1272</v>
      </c>
      <c r="G164" s="83" t="s">
        <v>746</v>
      </c>
      <c r="H164" s="83" t="s">
        <v>110</v>
      </c>
      <c r="I164" s="84">
        <v>33000</v>
      </c>
      <c r="J164" s="84">
        <v>606.79999999999995</v>
      </c>
      <c r="K164" s="84">
        <v>0</v>
      </c>
      <c r="L164" s="84">
        <v>705.57975839999995</v>
      </c>
      <c r="M164" s="85">
        <v>0</v>
      </c>
      <c r="N164" s="85">
        <f t="shared" si="2"/>
        <v>2.0631570473937074E-3</v>
      </c>
      <c r="O164" s="85">
        <f>L164/'סכום נכסי הקרן'!$C$42</f>
        <v>3.9739963873515867E-4</v>
      </c>
    </row>
    <row r="165" spans="2:15" s="82" customFormat="1">
      <c r="B165" s="83" t="s">
        <v>235</v>
      </c>
      <c r="C165" s="89"/>
      <c r="D165" s="89"/>
    </row>
    <row r="166" spans="2:15" s="82" customFormat="1">
      <c r="B166" s="83" t="s">
        <v>294</v>
      </c>
      <c r="C166" s="89"/>
      <c r="D166" s="89"/>
    </row>
    <row r="167" spans="2:15" s="82" customFormat="1">
      <c r="B167" s="83" t="s">
        <v>295</v>
      </c>
      <c r="C167" s="89"/>
      <c r="D167" s="89"/>
    </row>
    <row r="168" spans="2:15" s="82" customFormat="1">
      <c r="B168" s="83" t="s">
        <v>296</v>
      </c>
      <c r="C168" s="89"/>
      <c r="D168" s="89"/>
    </row>
    <row r="169" spans="2:15" s="82" customFormat="1">
      <c r="B169" s="83" t="s">
        <v>297</v>
      </c>
      <c r="C169" s="89"/>
      <c r="D169" s="89"/>
    </row>
    <row r="170" spans="2:15" s="82" customFormat="1">
      <c r="B170" s="89"/>
      <c r="C170" s="89"/>
      <c r="D170" s="89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4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6"/>
    </row>
    <row r="7" spans="2:65" ht="26.25" customHeight="1">
      <c r="B7" s="104" t="s">
        <v>93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15997.85</v>
      </c>
      <c r="K11" s="7"/>
      <c r="L11" s="75">
        <v>7938.9483052514797</v>
      </c>
      <c r="M11" s="7"/>
      <c r="N11" s="76">
        <v>1</v>
      </c>
      <c r="O11" s="76">
        <v>4.4999999999999997E-3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1285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228</v>
      </c>
      <c r="C14" t="s">
        <v>228</v>
      </c>
      <c r="D14" s="16"/>
      <c r="E14" s="16"/>
      <c r="F14" t="s">
        <v>228</v>
      </c>
      <c r="G14" t="s">
        <v>228</v>
      </c>
      <c r="I14" t="s">
        <v>228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1286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228</v>
      </c>
      <c r="C16" t="s">
        <v>228</v>
      </c>
      <c r="D16" s="16"/>
      <c r="E16" s="16"/>
      <c r="F16" t="s">
        <v>228</v>
      </c>
      <c r="G16" t="s">
        <v>228</v>
      </c>
      <c r="I16" t="s">
        <v>228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228</v>
      </c>
      <c r="C18" t="s">
        <v>228</v>
      </c>
      <c r="D18" s="16"/>
      <c r="E18" s="16"/>
      <c r="F18" t="s">
        <v>228</v>
      </c>
      <c r="G18" t="s">
        <v>228</v>
      </c>
      <c r="I18" t="s">
        <v>228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741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228</v>
      </c>
      <c r="C20" t="s">
        <v>228</v>
      </c>
      <c r="D20" s="16"/>
      <c r="E20" s="16"/>
      <c r="F20" t="s">
        <v>228</v>
      </c>
      <c r="G20" t="s">
        <v>228</v>
      </c>
      <c r="I20" t="s">
        <v>228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233</v>
      </c>
      <c r="C21" s="16"/>
      <c r="D21" s="16"/>
      <c r="E21" s="16"/>
      <c r="J21" s="81">
        <v>15997.85</v>
      </c>
      <c r="L21" s="81">
        <v>7938.9483052514797</v>
      </c>
      <c r="N21" s="80">
        <v>1</v>
      </c>
      <c r="O21" s="80">
        <v>4.4999999999999997E-3</v>
      </c>
    </row>
    <row r="22" spans="2:15">
      <c r="B22" s="79" t="s">
        <v>1285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228</v>
      </c>
      <c r="C23" t="s">
        <v>228</v>
      </c>
      <c r="D23" s="16"/>
      <c r="E23" s="16"/>
      <c r="F23" t="s">
        <v>228</v>
      </c>
      <c r="G23" t="s">
        <v>228</v>
      </c>
      <c r="I23" t="s">
        <v>228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1286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228</v>
      </c>
      <c r="C25" t="s">
        <v>228</v>
      </c>
      <c r="D25" s="16"/>
      <c r="E25" s="16"/>
      <c r="F25" t="s">
        <v>228</v>
      </c>
      <c r="G25" t="s">
        <v>228</v>
      </c>
      <c r="I25" t="s">
        <v>228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15997.85</v>
      </c>
      <c r="L26" s="81">
        <v>7938.9483052514797</v>
      </c>
      <c r="N26" s="80">
        <v>1</v>
      </c>
      <c r="O26" s="80">
        <v>4.4999999999999997E-3</v>
      </c>
    </row>
    <row r="27" spans="2:15">
      <c r="B27" t="s">
        <v>1287</v>
      </c>
      <c r="C27" t="s">
        <v>1288</v>
      </c>
      <c r="D27" t="s">
        <v>123</v>
      </c>
      <c r="E27" t="s">
        <v>1289</v>
      </c>
      <c r="F27" t="s">
        <v>1283</v>
      </c>
      <c r="G27" t="s">
        <v>228</v>
      </c>
      <c r="H27" t="s">
        <v>520</v>
      </c>
      <c r="I27" t="s">
        <v>106</v>
      </c>
      <c r="J27" s="77">
        <v>15997.85</v>
      </c>
      <c r="K27" s="77">
        <v>15625.03</v>
      </c>
      <c r="L27" s="77">
        <v>7938.9483052514797</v>
      </c>
      <c r="M27" s="78">
        <v>0</v>
      </c>
      <c r="N27" s="78">
        <v>1</v>
      </c>
      <c r="O27" s="78">
        <v>4.4999999999999997E-3</v>
      </c>
    </row>
    <row r="28" spans="2:15">
      <c r="B28" s="79" t="s">
        <v>741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228</v>
      </c>
      <c r="C29" t="s">
        <v>228</v>
      </c>
      <c r="D29" s="16"/>
      <c r="E29" s="16"/>
      <c r="F29" t="s">
        <v>228</v>
      </c>
      <c r="G29" t="s">
        <v>228</v>
      </c>
      <c r="I29" t="s">
        <v>228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235</v>
      </c>
      <c r="C30" s="16"/>
      <c r="D30" s="16"/>
      <c r="E30" s="16"/>
    </row>
    <row r="31" spans="2:15">
      <c r="B31" t="s">
        <v>294</v>
      </c>
      <c r="C31" s="16"/>
      <c r="D31" s="16"/>
      <c r="E31" s="16"/>
    </row>
    <row r="32" spans="2:15">
      <c r="B32" t="s">
        <v>295</v>
      </c>
      <c r="C32" s="16"/>
      <c r="D32" s="16"/>
      <c r="E32" s="16"/>
    </row>
    <row r="33" spans="2:5">
      <c r="B33" t="s">
        <v>296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19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4" t="s">
        <v>68</v>
      </c>
      <c r="C6" s="105"/>
      <c r="D6" s="105"/>
      <c r="E6" s="105"/>
      <c r="F6" s="105"/>
      <c r="G6" s="105"/>
      <c r="H6" s="105"/>
      <c r="I6" s="105"/>
      <c r="J6" s="105"/>
      <c r="K6" s="105"/>
      <c r="L6" s="106"/>
    </row>
    <row r="7" spans="2:60" ht="26.25" customHeight="1">
      <c r="B7" s="104" t="s">
        <v>95</v>
      </c>
      <c r="C7" s="105"/>
      <c r="D7" s="105"/>
      <c r="E7" s="105"/>
      <c r="F7" s="105"/>
      <c r="G7" s="105"/>
      <c r="H7" s="105"/>
      <c r="I7" s="105"/>
      <c r="J7" s="105"/>
      <c r="K7" s="105"/>
      <c r="L7" s="10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1832418.8</v>
      </c>
      <c r="H11" s="7"/>
      <c r="I11" s="75">
        <v>3909.6575981999999</v>
      </c>
      <c r="J11" s="25"/>
      <c r="K11" s="76">
        <v>1</v>
      </c>
      <c r="L11" s="76">
        <v>2.2000000000000001E-3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1832418.8</v>
      </c>
      <c r="I12" s="81">
        <v>3909.6575981999999</v>
      </c>
      <c r="K12" s="80">
        <v>1</v>
      </c>
      <c r="L12" s="80">
        <v>2.2000000000000001E-3</v>
      </c>
    </row>
    <row r="13" spans="2:60">
      <c r="B13" s="79" t="s">
        <v>1290</v>
      </c>
      <c r="D13" s="16"/>
      <c r="E13" s="16"/>
      <c r="G13" s="81">
        <v>1832418.8</v>
      </c>
      <c r="I13" s="81">
        <v>3909.6575981999999</v>
      </c>
      <c r="K13" s="80">
        <v>1</v>
      </c>
      <c r="L13" s="80">
        <v>2.2000000000000001E-3</v>
      </c>
    </row>
    <row r="14" spans="2:60">
      <c r="B14" t="s">
        <v>1291</v>
      </c>
      <c r="C14" t="s">
        <v>1292</v>
      </c>
      <c r="D14" t="s">
        <v>100</v>
      </c>
      <c r="E14" t="s">
        <v>477</v>
      </c>
      <c r="F14" t="s">
        <v>102</v>
      </c>
      <c r="G14" s="77">
        <v>6000</v>
      </c>
      <c r="H14" s="77">
        <v>1920</v>
      </c>
      <c r="I14" s="77">
        <v>115.2</v>
      </c>
      <c r="J14" s="78">
        <v>3.0000000000000001E-3</v>
      </c>
      <c r="K14" s="78">
        <v>2.9499999999999998E-2</v>
      </c>
      <c r="L14" s="78">
        <v>1E-4</v>
      </c>
    </row>
    <row r="15" spans="2:60">
      <c r="B15" t="s">
        <v>1293</v>
      </c>
      <c r="C15" t="s">
        <v>1294</v>
      </c>
      <c r="D15" t="s">
        <v>100</v>
      </c>
      <c r="E15" t="s">
        <v>1052</v>
      </c>
      <c r="F15" t="s">
        <v>102</v>
      </c>
      <c r="G15" s="77">
        <v>44872</v>
      </c>
      <c r="H15" s="77">
        <v>22.9</v>
      </c>
      <c r="I15" s="77">
        <v>10.275688000000001</v>
      </c>
      <c r="J15" s="78">
        <v>1.95E-2</v>
      </c>
      <c r="K15" s="78">
        <v>2.5999999999999999E-3</v>
      </c>
      <c r="L15" s="78">
        <v>0</v>
      </c>
    </row>
    <row r="16" spans="2:60">
      <c r="B16" t="s">
        <v>1295</v>
      </c>
      <c r="C16" t="s">
        <v>1296</v>
      </c>
      <c r="D16" t="s">
        <v>100</v>
      </c>
      <c r="E16" t="s">
        <v>1052</v>
      </c>
      <c r="F16" t="s">
        <v>102</v>
      </c>
      <c r="G16" s="77">
        <v>27930.799999999999</v>
      </c>
      <c r="H16" s="77">
        <v>15.4</v>
      </c>
      <c r="I16" s="77">
        <v>4.3013431999999998</v>
      </c>
      <c r="J16" s="78">
        <v>1.55E-2</v>
      </c>
      <c r="K16" s="78">
        <v>1.1000000000000001E-3</v>
      </c>
      <c r="L16" s="78">
        <v>0</v>
      </c>
    </row>
    <row r="17" spans="2:12">
      <c r="B17" t="s">
        <v>1297</v>
      </c>
      <c r="C17" t="s">
        <v>1298</v>
      </c>
      <c r="D17" t="s">
        <v>100</v>
      </c>
      <c r="E17" t="s">
        <v>1052</v>
      </c>
      <c r="F17" t="s">
        <v>102</v>
      </c>
      <c r="G17" s="77">
        <v>235000</v>
      </c>
      <c r="H17" s="77">
        <v>27.1</v>
      </c>
      <c r="I17" s="77">
        <v>63.685000000000002</v>
      </c>
      <c r="J17" s="78">
        <v>1.34E-2</v>
      </c>
      <c r="K17" s="78">
        <v>1.6299999999999999E-2</v>
      </c>
      <c r="L17" s="78">
        <v>0</v>
      </c>
    </row>
    <row r="18" spans="2:12">
      <c r="B18" t="s">
        <v>1299</v>
      </c>
      <c r="C18" t="s">
        <v>1300</v>
      </c>
      <c r="D18" t="s">
        <v>100</v>
      </c>
      <c r="E18" t="s">
        <v>1052</v>
      </c>
      <c r="F18" t="s">
        <v>102</v>
      </c>
      <c r="G18" s="77">
        <v>285820</v>
      </c>
      <c r="H18" s="77">
        <v>9.5</v>
      </c>
      <c r="I18" s="77">
        <v>27.152899999999999</v>
      </c>
      <c r="J18" s="78">
        <v>1.2200000000000001E-2</v>
      </c>
      <c r="K18" s="78">
        <v>6.8999999999999999E-3</v>
      </c>
      <c r="L18" s="78">
        <v>0</v>
      </c>
    </row>
    <row r="19" spans="2:12">
      <c r="B19" t="s">
        <v>1301</v>
      </c>
      <c r="C19" t="s">
        <v>1302</v>
      </c>
      <c r="D19" t="s">
        <v>100</v>
      </c>
      <c r="E19" t="s">
        <v>1059</v>
      </c>
      <c r="F19" t="s">
        <v>106</v>
      </c>
      <c r="G19" s="77">
        <v>52500</v>
      </c>
      <c r="H19" s="77">
        <v>2</v>
      </c>
      <c r="I19" s="77">
        <v>1.05</v>
      </c>
      <c r="J19" s="78">
        <v>1.52E-2</v>
      </c>
      <c r="K19" s="78">
        <v>2.9999999999999997E-4</v>
      </c>
      <c r="L19" s="78">
        <v>0</v>
      </c>
    </row>
    <row r="20" spans="2:12">
      <c r="B20" t="s">
        <v>1303</v>
      </c>
      <c r="C20" t="s">
        <v>1304</v>
      </c>
      <c r="D20" t="s">
        <v>100</v>
      </c>
      <c r="E20" t="s">
        <v>1059</v>
      </c>
      <c r="F20" t="s">
        <v>106</v>
      </c>
      <c r="G20" s="77">
        <v>52500</v>
      </c>
      <c r="H20" s="77">
        <v>44.3</v>
      </c>
      <c r="I20" s="77">
        <v>23.2575</v>
      </c>
      <c r="J20" s="78">
        <v>1.52E-2</v>
      </c>
      <c r="K20" s="78">
        <v>5.8999999999999999E-3</v>
      </c>
      <c r="L20" s="78">
        <v>0</v>
      </c>
    </row>
    <row r="21" spans="2:12">
      <c r="B21" t="s">
        <v>1305</v>
      </c>
      <c r="C21" t="s">
        <v>1306</v>
      </c>
      <c r="D21" t="s">
        <v>100</v>
      </c>
      <c r="E21" t="s">
        <v>1059</v>
      </c>
      <c r="F21" t="s">
        <v>102</v>
      </c>
      <c r="G21" s="77">
        <v>45652</v>
      </c>
      <c r="H21" s="77">
        <v>44.3</v>
      </c>
      <c r="I21" s="77">
        <v>20.223835999999999</v>
      </c>
      <c r="J21" s="78">
        <v>1.6899999999999998E-2</v>
      </c>
      <c r="K21" s="78">
        <v>5.1999999999999998E-3</v>
      </c>
      <c r="L21" s="78">
        <v>0</v>
      </c>
    </row>
    <row r="22" spans="2:12">
      <c r="B22" t="s">
        <v>1307</v>
      </c>
      <c r="C22" t="s">
        <v>1308</v>
      </c>
      <c r="D22" t="s">
        <v>100</v>
      </c>
      <c r="E22" t="s">
        <v>439</v>
      </c>
      <c r="F22" t="s">
        <v>102</v>
      </c>
      <c r="G22" s="77">
        <v>140000</v>
      </c>
      <c r="H22" s="77">
        <v>431.6</v>
      </c>
      <c r="I22" s="77">
        <v>604.24</v>
      </c>
      <c r="J22" s="78">
        <v>1.12E-2</v>
      </c>
      <c r="K22" s="78">
        <v>0.15459999999999999</v>
      </c>
      <c r="L22" s="78">
        <v>2.9999999999999997E-4</v>
      </c>
    </row>
    <row r="23" spans="2:12">
      <c r="B23" t="s">
        <v>1309</v>
      </c>
      <c r="C23" t="s">
        <v>1310</v>
      </c>
      <c r="D23" t="s">
        <v>100</v>
      </c>
      <c r="E23" t="s">
        <v>358</v>
      </c>
      <c r="F23" t="s">
        <v>102</v>
      </c>
      <c r="G23" s="77">
        <v>18720</v>
      </c>
      <c r="H23" s="77">
        <v>149.4</v>
      </c>
      <c r="I23" s="77">
        <v>27.967680000000001</v>
      </c>
      <c r="J23" s="78">
        <v>2.5999999999999999E-3</v>
      </c>
      <c r="K23" s="78">
        <v>7.1999999999999998E-3</v>
      </c>
      <c r="L23" s="78">
        <v>0</v>
      </c>
    </row>
    <row r="24" spans="2:12">
      <c r="B24" t="s">
        <v>1311</v>
      </c>
      <c r="C24" t="s">
        <v>1312</v>
      </c>
      <c r="D24" t="s">
        <v>100</v>
      </c>
      <c r="E24" t="s">
        <v>358</v>
      </c>
      <c r="F24" t="s">
        <v>102</v>
      </c>
      <c r="G24" s="77">
        <v>134175</v>
      </c>
      <c r="H24" s="77">
        <v>484.5</v>
      </c>
      <c r="I24" s="77">
        <v>650.07787499999995</v>
      </c>
      <c r="J24" s="78">
        <v>1.29E-2</v>
      </c>
      <c r="K24" s="78">
        <v>0.1663</v>
      </c>
      <c r="L24" s="78">
        <v>4.0000000000000002E-4</v>
      </c>
    </row>
    <row r="25" spans="2:12">
      <c r="B25" t="s">
        <v>1313</v>
      </c>
      <c r="C25" t="s">
        <v>1314</v>
      </c>
      <c r="D25" t="s">
        <v>100</v>
      </c>
      <c r="E25" t="s">
        <v>125</v>
      </c>
      <c r="F25" t="s">
        <v>102</v>
      </c>
      <c r="G25" s="77">
        <v>1998</v>
      </c>
      <c r="H25" s="77">
        <v>549.5</v>
      </c>
      <c r="I25" s="77">
        <v>10.979010000000001</v>
      </c>
      <c r="J25" s="78">
        <v>2.8E-3</v>
      </c>
      <c r="K25" s="78">
        <v>2.8E-3</v>
      </c>
      <c r="L25" s="78">
        <v>0</v>
      </c>
    </row>
    <row r="26" spans="2:12">
      <c r="B26" t="s">
        <v>1315</v>
      </c>
      <c r="C26" t="s">
        <v>1316</v>
      </c>
      <c r="D26" t="s">
        <v>100</v>
      </c>
      <c r="E26" t="s">
        <v>125</v>
      </c>
      <c r="F26" t="s">
        <v>102</v>
      </c>
      <c r="G26" s="77">
        <v>273000</v>
      </c>
      <c r="H26" s="77">
        <v>97.3</v>
      </c>
      <c r="I26" s="77">
        <v>265.62900000000002</v>
      </c>
      <c r="J26" s="78">
        <v>9.9000000000000008E-3</v>
      </c>
      <c r="K26" s="78">
        <v>6.7900000000000002E-2</v>
      </c>
      <c r="L26" s="78">
        <v>1E-4</v>
      </c>
    </row>
    <row r="27" spans="2:12">
      <c r="B27" t="s">
        <v>1317</v>
      </c>
      <c r="C27" t="s">
        <v>1318</v>
      </c>
      <c r="D27" t="s">
        <v>100</v>
      </c>
      <c r="E27" t="s">
        <v>599</v>
      </c>
      <c r="F27" t="s">
        <v>102</v>
      </c>
      <c r="G27" s="77">
        <v>52100</v>
      </c>
      <c r="H27" s="77">
        <v>149.6</v>
      </c>
      <c r="I27" s="77">
        <v>77.941599999999994</v>
      </c>
      <c r="J27" s="78">
        <v>0.02</v>
      </c>
      <c r="K27" s="78">
        <v>1.9900000000000001E-2</v>
      </c>
      <c r="L27" s="78">
        <v>0</v>
      </c>
    </row>
    <row r="28" spans="2:12">
      <c r="B28" t="s">
        <v>1319</v>
      </c>
      <c r="C28" t="s">
        <v>1320</v>
      </c>
      <c r="D28" t="s">
        <v>100</v>
      </c>
      <c r="E28" t="s">
        <v>129</v>
      </c>
      <c r="F28" t="s">
        <v>102</v>
      </c>
      <c r="G28" s="77">
        <v>12500</v>
      </c>
      <c r="H28" s="77">
        <v>130</v>
      </c>
      <c r="I28" s="77">
        <v>16.25</v>
      </c>
      <c r="J28" s="78">
        <v>9.5999999999999992E-3</v>
      </c>
      <c r="K28" s="78">
        <v>4.1999999999999997E-3</v>
      </c>
      <c r="L28" s="78">
        <v>0</v>
      </c>
    </row>
    <row r="29" spans="2:12">
      <c r="B29" t="s">
        <v>1321</v>
      </c>
      <c r="C29" t="s">
        <v>1322</v>
      </c>
      <c r="D29" t="s">
        <v>100</v>
      </c>
      <c r="E29" t="s">
        <v>129</v>
      </c>
      <c r="F29" t="s">
        <v>102</v>
      </c>
      <c r="G29" s="77">
        <v>85800</v>
      </c>
      <c r="H29" s="77">
        <v>699</v>
      </c>
      <c r="I29" s="77">
        <v>599.74199999999996</v>
      </c>
      <c r="J29" s="78">
        <v>3.4000000000000002E-2</v>
      </c>
      <c r="K29" s="78">
        <v>0.15340000000000001</v>
      </c>
      <c r="L29" s="78">
        <v>2.9999999999999997E-4</v>
      </c>
    </row>
    <row r="30" spans="2:12">
      <c r="B30" t="s">
        <v>1323</v>
      </c>
      <c r="C30" t="s">
        <v>1324</v>
      </c>
      <c r="D30" t="s">
        <v>100</v>
      </c>
      <c r="E30" t="s">
        <v>129</v>
      </c>
      <c r="F30" t="s">
        <v>102</v>
      </c>
      <c r="G30" s="77">
        <v>284475</v>
      </c>
      <c r="H30" s="77">
        <v>334.1</v>
      </c>
      <c r="I30" s="77">
        <v>950.43097499999999</v>
      </c>
      <c r="J30" s="78">
        <v>5.1900000000000002E-2</v>
      </c>
      <c r="K30" s="78">
        <v>0.24310000000000001</v>
      </c>
      <c r="L30" s="78">
        <v>5.0000000000000001E-4</v>
      </c>
    </row>
    <row r="31" spans="2:12">
      <c r="B31" t="s">
        <v>1325</v>
      </c>
      <c r="C31" t="s">
        <v>1326</v>
      </c>
      <c r="D31" t="s">
        <v>100</v>
      </c>
      <c r="E31" t="s">
        <v>129</v>
      </c>
      <c r="F31" t="s">
        <v>102</v>
      </c>
      <c r="G31" s="77">
        <v>15869</v>
      </c>
      <c r="H31" s="77">
        <v>209.1</v>
      </c>
      <c r="I31" s="77">
        <v>33.182079000000002</v>
      </c>
      <c r="J31" s="78">
        <v>1.5599999999999999E-2</v>
      </c>
      <c r="K31" s="78">
        <v>8.5000000000000006E-3</v>
      </c>
      <c r="L31" s="78">
        <v>0</v>
      </c>
    </row>
    <row r="32" spans="2:12">
      <c r="B32" t="s">
        <v>1327</v>
      </c>
      <c r="C32" t="s">
        <v>1328</v>
      </c>
      <c r="D32" t="s">
        <v>100</v>
      </c>
      <c r="E32" t="s">
        <v>129</v>
      </c>
      <c r="F32" t="s">
        <v>102</v>
      </c>
      <c r="G32" s="77">
        <v>30000</v>
      </c>
      <c r="H32" s="77">
        <v>800</v>
      </c>
      <c r="I32" s="77">
        <v>240</v>
      </c>
      <c r="J32" s="78">
        <v>1.66E-2</v>
      </c>
      <c r="K32" s="78">
        <v>6.1400000000000003E-2</v>
      </c>
      <c r="L32" s="78">
        <v>1E-4</v>
      </c>
    </row>
    <row r="33" spans="2:12">
      <c r="B33" t="s">
        <v>1329</v>
      </c>
      <c r="C33" t="s">
        <v>1330</v>
      </c>
      <c r="D33" t="s">
        <v>100</v>
      </c>
      <c r="E33" t="s">
        <v>129</v>
      </c>
      <c r="F33" t="s">
        <v>102</v>
      </c>
      <c r="G33" s="77">
        <v>33507</v>
      </c>
      <c r="H33" s="77">
        <v>501.6</v>
      </c>
      <c r="I33" s="77">
        <v>168.071112</v>
      </c>
      <c r="J33" s="78">
        <v>2.7E-2</v>
      </c>
      <c r="K33" s="78">
        <v>4.2999999999999997E-2</v>
      </c>
      <c r="L33" s="78">
        <v>1E-4</v>
      </c>
    </row>
    <row r="34" spans="2:12">
      <c r="B34" s="79" t="s">
        <v>233</v>
      </c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s="79" t="s">
        <v>1331</v>
      </c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228</v>
      </c>
      <c r="C36" t="s">
        <v>228</v>
      </c>
      <c r="D36" s="16"/>
      <c r="E36" t="s">
        <v>228</v>
      </c>
      <c r="F36" t="s">
        <v>228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235</v>
      </c>
      <c r="D37" s="16"/>
      <c r="E37" s="16"/>
    </row>
    <row r="38" spans="2:12">
      <c r="B38" t="s">
        <v>294</v>
      </c>
      <c r="D38" s="16"/>
      <c r="E38" s="16"/>
    </row>
    <row r="39" spans="2:12">
      <c r="B39" t="s">
        <v>295</v>
      </c>
      <c r="D39" s="16"/>
      <c r="E39" s="16"/>
    </row>
    <row r="40" spans="2:12">
      <c r="B40" t="s">
        <v>296</v>
      </c>
      <c r="D40" s="16"/>
      <c r="E40" s="16"/>
    </row>
    <row r="41" spans="2:12">
      <c r="D41" s="16"/>
      <c r="E41" s="16"/>
    </row>
    <row r="42" spans="2:12">
      <c r="D42" s="16"/>
      <c r="E42" s="16"/>
    </row>
    <row r="43" spans="2:12">
      <c r="D43" s="16"/>
      <c r="E43" s="16"/>
    </row>
    <row r="44" spans="2:12">
      <c r="D44" s="16"/>
      <c r="E44" s="16"/>
    </row>
    <row r="45" spans="2:12">
      <c r="D45" s="16"/>
      <c r="E45" s="16"/>
    </row>
    <row r="46" spans="2:12">
      <c r="D46" s="16"/>
      <c r="E46" s="16"/>
    </row>
    <row r="47" spans="2:12">
      <c r="D47" s="16"/>
      <c r="E47" s="16"/>
    </row>
    <row r="48" spans="2:12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false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5522F0-55A0-4D26-90E2-1E91DC14693A}"/>
</file>

<file path=customXml/itemProps2.xml><?xml version="1.0" encoding="utf-8"?>
<ds:datastoreItem xmlns:ds="http://schemas.openxmlformats.org/officeDocument/2006/customXml" ds:itemID="{5F0854BF-9793-4505-9B1E-D30F4BB21162}"/>
</file>

<file path=customXml/itemProps3.xml><?xml version="1.0" encoding="utf-8"?>
<ds:datastoreItem xmlns:ds="http://schemas.openxmlformats.org/officeDocument/2006/customXml" ds:itemID="{4F432490-08BC-4231-8019-7D0C59C29B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קרנות סל</vt:lpstr>
      <vt:lpstr>מניות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Yuli</dc:creator>
  <cp:lastModifiedBy>ליזה שלו</cp:lastModifiedBy>
  <dcterms:created xsi:type="dcterms:W3CDTF">2015-11-10T09:34:27Z</dcterms:created>
  <dcterms:modified xsi:type="dcterms:W3CDTF">2022-05-03T10:03:44Z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