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121" i="5" l="1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59" i="5"/>
  <c r="O13" i="5"/>
  <c r="R50" i="5"/>
  <c r="P50" i="5" s="1"/>
  <c r="R102" i="5"/>
  <c r="P102" i="5" s="1"/>
  <c r="R95" i="5"/>
  <c r="P95" i="5" s="1"/>
  <c r="R42" i="5" l="1"/>
  <c r="R41" i="5"/>
  <c r="P41" i="5" s="1"/>
  <c r="R85" i="5"/>
  <c r="P85" i="5" s="1"/>
  <c r="P42" i="5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14" i="2" s="1"/>
  <c r="C11" i="1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3" i="2" l="1"/>
  <c r="L15" i="2"/>
  <c r="L19" i="2"/>
  <c r="L23" i="2"/>
  <c r="L27" i="2"/>
  <c r="L31" i="2"/>
  <c r="L12" i="2"/>
  <c r="L16" i="2"/>
  <c r="L18" i="2"/>
  <c r="L20" i="2"/>
  <c r="L22" i="2"/>
  <c r="L24" i="2"/>
  <c r="L26" i="2"/>
  <c r="L28" i="2"/>
  <c r="L30" i="2"/>
  <c r="L32" i="2"/>
  <c r="L11" i="2"/>
  <c r="L17" i="2"/>
  <c r="L21" i="2"/>
  <c r="L25" i="2"/>
  <c r="L29" i="2"/>
  <c r="L33" i="2"/>
</calcChain>
</file>

<file path=xl/sharedStrings.xml><?xml version="1.0" encoding="utf-8"?>
<sst xmlns="http://schemas.openxmlformats.org/spreadsheetml/2006/main" count="3616" uniqueCount="789">
  <si>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</si>
  <si>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</si>
  <si>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</si>
  <si>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</si>
  <si>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</si>
  <si>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</si>
  <si>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</si>
  <si>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</si>
  <si>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</si>
  <si>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</si>
  <si>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</si>
  <si>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</si>
  <si>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</si>
  <si>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</si>
  <si>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</si>
  <si>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</si>
  <si>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</si>
  <si>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</si>
  <si>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</si>
  <si>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</si>
  <si>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</si>
  <si>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</si>
  <si>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</si>
  <si>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</si>
  <si>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</si>
  <si>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</si>
  <si>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</si>
  <si>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</si>
  <si>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</si>
  <si>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</si>
  <si>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</si>
  <si>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</si>
  <si>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</si>
  <si>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</si>
  <si>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</si>
  <si>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</si>
  <si>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</si>
  <si>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</si>
  <si>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</si>
  <si>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</si>
  <si>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</si>
  <si>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</si>
  <si>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</si>
  <si>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</si>
  <si>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</si>
  <si>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</si>
  <si>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</si>
  <si>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</si>
  <si>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</si>
  <si>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</si>
  <si>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</si>
  <si>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</si>
  <si>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</si>
  <si>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</si>
  <si>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</si>
  <si>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</si>
  <si>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</si>
  <si>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</si>
  <si>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</si>
  <si>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</si>
  <si>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</si>
  <si>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</si>
  <si>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</si>
  <si>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</si>
  <si>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</si>
  <si>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</si>
  <si>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</si>
  <si>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</si>
  <si>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</si>
  <si>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</si>
  <si>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</si>
  <si>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</si>
  <si>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</si>
  <si>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</si>
  <si>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</si>
  <si>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</si>
  <si>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</si>
  <si>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</si>
  <si>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</si>
  <si>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</si>
  <si>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</si>
  <si>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</si>
  <si>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</si>
  <si>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</si>
  <si>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</si>
  <si>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</si>
  <si>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</si>
  <si>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</si>
  <si>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</si>
  <si>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</si>
  <si>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</si>
  <si>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</si>
  <si>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</si>
  <si>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</si>
  <si>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</si>
  <si>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</si>
  <si>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</si>
  <si>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</si>
  <si>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</si>
  <si>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</si>
  <si>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</si>
  <si>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</si>
  <si>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</si>
  <si>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</si>
  <si>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</si>
  <si>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</si>
  <si>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</si>
  <si>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</si>
  <si>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</si>
  <si>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</si>
  <si>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</si>
  <si>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</si>
  <si>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</si>
  <si>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</si>
  <si>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</si>
  <si>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</si>
  <si>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</si>
  <si>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</si>
  <si>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</si>
  <si>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</si>
  <si>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</si>
  <si>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</si>
  <si>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</si>
  <si>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</si>
  <si>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</si>
  <si>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</si>
  <si>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</si>
  <si>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</si>
  <si>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</si>
  <si>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</si>
  <si>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</si>
  <si>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</si>
  <si>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</si>
  <si>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</si>
  <si>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</si>
  <si>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</si>
  <si>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</si>
  <si>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</si>
  <si>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</si>
  <si>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</si>
  <si>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</si>
  <si>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</si>
  <si>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</si>
  <si>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</si>
  <si>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</si>
  <si>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</si>
  <si>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</si>
  <si>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</si>
  <si>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</si>
  <si>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</si>
  <si>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</si>
  <si>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</si>
  <si>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</si>
  <si>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</si>
  <si>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</si>
  <si>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</si>
  <si>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</si>
  <si>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</si>
  <si>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</si>
  <si>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</si>
  <si>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</si>
  <si>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</si>
  <si>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</si>
  <si>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</si>
  <si>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</si>
  <si>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</si>
  <si>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</si>
  <si>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</si>
  <si>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</si>
  <si>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</si>
  <si>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</si>
  <si>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</si>
  <si>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</si>
  <si>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</si>
  <si>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</si>
  <si>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</si>
  <si>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</si>
  <si>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</si>
  <si>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</si>
  <si>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</si>
  <si>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</si>
  <si>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</si>
  <si>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</si>
  <si>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</si>
  <si>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</si>
  <si>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</si>
  <si>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</si>
  <si>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</si>
  <si>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</si>
  <si>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</si>
  <si>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</si>
  <si>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</si>
  <si>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</si>
  <si>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</si>
  <si>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</si>
  <si>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</si>
  <si>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</si>
  <si>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</si>
  <si>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מור אג"ח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</si>
  <si>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</si>
  <si>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</si>
  <si>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</si>
  <si>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</si>
  <si>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</si>
  <si>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</si>
  <si>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</si>
  <si>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</si>
  <si>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</si>
  <si>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</si>
  <si>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</si>
  <si>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</si>
  <si>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</si>
  <si>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</si>
  <si>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</si>
  <si>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</si>
  <si>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</si>
  <si>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</si>
  <si>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</si>
  <si>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</si>
  <si>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</si>
  <si>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</si>
  <si>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</si>
  <si>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</si>
  <si>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</si>
  <si>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</si>
  <si>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</si>
  <si>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</si>
  <si>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</si>
  <si>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28/09/22</t>
  </si>
  <si>
    <t>ממצמ 0536- האוצר - ממשלתית צמודה</t>
  </si>
  <si>
    <t>1097708</t>
  </si>
  <si>
    <t>16/06/20</t>
  </si>
  <si>
    <t>ממצמ0923</t>
  </si>
  <si>
    <t>1128081</t>
  </si>
  <si>
    <t>01/12/21</t>
  </si>
  <si>
    <t>ממשל צמודה 0529- האוצר - ממשלתית צמודה</t>
  </si>
  <si>
    <t>1157023</t>
  </si>
  <si>
    <t>10/01/22</t>
  </si>
  <si>
    <t>ממשל צמודה 1025- האוצר - ממשלתית צמודה</t>
  </si>
  <si>
    <t>1135912</t>
  </si>
  <si>
    <t>07/12/21</t>
  </si>
  <si>
    <t>ממשל צמודה 1131- האוצר - ממשלתית צמודה</t>
  </si>
  <si>
    <t>1172220</t>
  </si>
  <si>
    <t>09/09/21</t>
  </si>
  <si>
    <t>סה"כ לא צמודות</t>
  </si>
  <si>
    <t>סה"כ מלווה קצר מועד</t>
  </si>
  <si>
    <t>מ.ק.מ. 114- בנק ישראל- מק"מ</t>
  </si>
  <si>
    <t>8240111</t>
  </si>
  <si>
    <t>05/01/23</t>
  </si>
  <si>
    <t>מ.ק.מ. 314- בנק ישראל- מק"מ</t>
  </si>
  <si>
    <t>8240319</t>
  </si>
  <si>
    <t>30/03/23</t>
  </si>
  <si>
    <t>סה"כ שחר</t>
  </si>
  <si>
    <t>ממשל שקלי 1024- האוצר - ממשלתית שקלית</t>
  </si>
  <si>
    <t>1175777</t>
  </si>
  <si>
    <t>ממשל שקלית 0330- האוצר - ממשלתית שקלית</t>
  </si>
  <si>
    <t>1160985</t>
  </si>
  <si>
    <t>25/10/22</t>
  </si>
  <si>
    <t>ממשל שקלית 0347</t>
  </si>
  <si>
    <t>1140193</t>
  </si>
  <si>
    <t>02/03/22</t>
  </si>
  <si>
    <t>ממשלתי 0825- האוצר - ממשלתית שקלית</t>
  </si>
  <si>
    <t>1135557</t>
  </si>
  <si>
    <t>29/07/20</t>
  </si>
  <si>
    <t>ממשלתי שקלי 0425- האוצר - ממשלתית שקלית</t>
  </si>
  <si>
    <t>1162668</t>
  </si>
  <si>
    <t>05/10/21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</si>
  <si>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</si>
  <si>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</si>
  <si>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</si>
  <si>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</si>
  <si>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</si>
  <si>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</si>
  <si>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</si>
  <si>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</si>
  <si>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</si>
  <si>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</si>
  <si>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</si>
  <si>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</si>
  <si>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</si>
  <si>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</si>
  <si>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</si>
  <si>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1167048</t>
  </si>
  <si>
    <t>513141879</t>
  </si>
  <si>
    <t>בנקים</t>
  </si>
  <si>
    <t>23/06/20</t>
  </si>
  <si>
    <t>דיסק מנ אגח טו- דיסקונט מנפיקים</t>
  </si>
  <si>
    <t>7480304</t>
  </si>
  <si>
    <t>520029935</t>
  </si>
  <si>
    <t>02/12/21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</si>
  <si>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</si>
  <si>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</si>
  <si>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</si>
  <si>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</si>
  <si>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</si>
  <si>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</si>
  <si>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</si>
  <si>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 אגח 57- מזרחי טפחות הנפ</t>
  </si>
  <si>
    <t>2310423</t>
  </si>
  <si>
    <t>Aaa.il</t>
  </si>
  <si>
    <t>15/06/21</t>
  </si>
  <si>
    <t>מז טפ הנפ אגח 59- מזרחי טפחות הנפ</t>
  </si>
  <si>
    <t>2310449</t>
  </si>
  <si>
    <t>מז טפ הנפק 51- מזרחי טפחות הנפ</t>
  </si>
  <si>
    <t>2310324</t>
  </si>
  <si>
    <t>15/09/22</t>
  </si>
  <si>
    <t>פועלים  אגח 201- פועלים</t>
  </si>
  <si>
    <t>1191345</t>
  </si>
  <si>
    <t>520000118</t>
  </si>
  <si>
    <t>29/11/22</t>
  </si>
  <si>
    <t>פועלים הנפקות  אג"ח 36- פועלים הנפקות</t>
  </si>
  <si>
    <t>1940659</t>
  </si>
  <si>
    <t>520032640</t>
  </si>
  <si>
    <t>30/09/20</t>
  </si>
  <si>
    <t>פועלים הנפקות אגח 15- פועלים הנפקות</t>
  </si>
  <si>
    <t>1940543</t>
  </si>
  <si>
    <t>ilAA+</t>
  </si>
  <si>
    <t>10/02/21</t>
  </si>
  <si>
    <t>אמות  אגח ח- אמות</t>
  </si>
  <si>
    <t>1172782</t>
  </si>
  <si>
    <t>520026683</t>
  </si>
  <si>
    <t>נדלן מניב בישראל</t>
  </si>
  <si>
    <t>ilAA</t>
  </si>
  <si>
    <t>ביג אגח טז</t>
  </si>
  <si>
    <t>1168442</t>
  </si>
  <si>
    <t>513623314</t>
  </si>
  <si>
    <t>07/09/20</t>
  </si>
  <si>
    <t>ביג אגח יז</t>
  </si>
  <si>
    <t>1168459</t>
  </si>
  <si>
    <t>לאומי התח נד403- לאומי</t>
  </si>
  <si>
    <t>6040430</t>
  </si>
  <si>
    <t>520018078</t>
  </si>
  <si>
    <t>16/01/23</t>
  </si>
  <si>
    <t>מבנה אגח כה- מבנה</t>
  </si>
  <si>
    <t>2260636</t>
  </si>
  <si>
    <t>520024126</t>
  </si>
  <si>
    <t>01/11/21</t>
  </si>
  <si>
    <t>מליסרון  אגח יד</t>
  </si>
  <si>
    <t>3230232</t>
  </si>
  <si>
    <t>520037789</t>
  </si>
  <si>
    <t>13/04/20</t>
  </si>
  <si>
    <t>מליסרון  אגח יט</t>
  </si>
  <si>
    <t>3230398</t>
  </si>
  <si>
    <t>18/08/20</t>
  </si>
  <si>
    <t>פועלים הנ הת כא- פועלים הנפקות</t>
  </si>
  <si>
    <t>1940725</t>
  </si>
  <si>
    <t>27/12/22</t>
  </si>
  <si>
    <t>פועלים הנפ הת יט- פועלים הנפקות</t>
  </si>
  <si>
    <t>1940626</t>
  </si>
  <si>
    <t>פועלים הנפ הת כ- פועלים הנפקות</t>
  </si>
  <si>
    <t>1940691</t>
  </si>
  <si>
    <t>11/01/23</t>
  </si>
  <si>
    <t>ריט אג"ח 4- 1 ריט</t>
  </si>
  <si>
    <t>1129899</t>
  </si>
  <si>
    <t>513821488</t>
  </si>
  <si>
    <t>27/05/20</t>
  </si>
  <si>
    <t>אדמה אגח  2</t>
  </si>
  <si>
    <t>1110915</t>
  </si>
  <si>
    <t>520043605</t>
  </si>
  <si>
    <t>כימיה, גומי ופלסטיק</t>
  </si>
  <si>
    <t>ilAA-</t>
  </si>
  <si>
    <t>27/03/22</t>
  </si>
  <si>
    <t>אלדן תחבו אגח ח- אלדן תחבורה</t>
  </si>
  <si>
    <t>1192442</t>
  </si>
  <si>
    <t>510454333</t>
  </si>
  <si>
    <t>שרותים</t>
  </si>
  <si>
    <t>ilA+</t>
  </si>
  <si>
    <t>12/01/23</t>
  </si>
  <si>
    <t>ג'נרישן קפ אגחג- ג'נריישן קפיטל</t>
  </si>
  <si>
    <t>1184555</t>
  </si>
  <si>
    <t>515846558</t>
  </si>
  <si>
    <t>השקעה ואחזקות</t>
  </si>
  <si>
    <t>20/02/22</t>
  </si>
  <si>
    <t>מימון ישיר אג ב- מימון ישיר קב</t>
  </si>
  <si>
    <t>1168145</t>
  </si>
  <si>
    <t>513893123</t>
  </si>
  <si>
    <t>אשראי חוץ בנקאי</t>
  </si>
  <si>
    <t>A1.il</t>
  </si>
  <si>
    <t>14/09/20</t>
  </si>
  <si>
    <t>מימון ישיר אגח ד- מימון ישיר קב</t>
  </si>
  <si>
    <t>1175660</t>
  </si>
  <si>
    <t>20/09/22</t>
  </si>
  <si>
    <t>מימון ישיר אגח ה- מימון ישיר קב</t>
  </si>
  <si>
    <t>1182831</t>
  </si>
  <si>
    <t>מימון ישיר אגח ו- מימון ישיר קב</t>
  </si>
  <si>
    <t>24/01/23</t>
  </si>
  <si>
    <t>מימון ישיר אגחג</t>
  </si>
  <si>
    <t>1171214</t>
  </si>
  <si>
    <t>קיסטון ריט אגחא- קיסטון ריט</t>
  </si>
  <si>
    <t>1182187</t>
  </si>
  <si>
    <t>515983476</t>
  </si>
  <si>
    <t>05/12/21</t>
  </si>
  <si>
    <t>אלה  השק  אגח א- אלה השקעות</t>
  </si>
  <si>
    <t>1189950</t>
  </si>
  <si>
    <t>520040015</t>
  </si>
  <si>
    <t>ilA</t>
  </si>
  <si>
    <t>אפי נכסים אגחיד- אפי נכסים</t>
  </si>
  <si>
    <t>1184530</t>
  </si>
  <si>
    <t>510560188</t>
  </si>
  <si>
    <t>נדלן מניב בחו"ל</t>
  </si>
  <si>
    <t>A2.il</t>
  </si>
  <si>
    <t>אפריקה נכס אגחח- אפי נכסים</t>
  </si>
  <si>
    <t>1142231</t>
  </si>
  <si>
    <t>25/10/20</t>
  </si>
  <si>
    <t>נכסים ובנ אגח י- נכסים ובנין</t>
  </si>
  <si>
    <t>1193630</t>
  </si>
  <si>
    <t>520025438</t>
  </si>
  <si>
    <t>19/02/23</t>
  </si>
  <si>
    <t>אאורה אגח יז- אאורה</t>
  </si>
  <si>
    <t>1193580</t>
  </si>
  <si>
    <t>520038274</t>
  </si>
  <si>
    <t>בנייה</t>
  </si>
  <si>
    <t>A3.il</t>
  </si>
  <si>
    <t>אסאר אקורד אגח ב- אס.אר אקורד</t>
  </si>
  <si>
    <t>520038670</t>
  </si>
  <si>
    <t>20/02/23</t>
  </si>
  <si>
    <t>דליה אגח א- דליה אנרגיה</t>
  </si>
  <si>
    <t>1184951</t>
  </si>
  <si>
    <t>516269248</t>
  </si>
  <si>
    <t>אנרגיה</t>
  </si>
  <si>
    <t>03/04/22</t>
  </si>
  <si>
    <t>ירושלים הנפ נד17- ירושלים הנפקות</t>
  </si>
  <si>
    <t>1176312</t>
  </si>
  <si>
    <t>513682146</t>
  </si>
  <si>
    <t>ilA-</t>
  </si>
  <si>
    <t>מגוריט    אגח ד- מגוריט</t>
  </si>
  <si>
    <t>1185834</t>
  </si>
  <si>
    <t>515434074</t>
  </si>
  <si>
    <t>12/04/22</t>
  </si>
  <si>
    <t>מגוריט אגח ב- מגוריט</t>
  </si>
  <si>
    <t>1168350</t>
  </si>
  <si>
    <t>31/08/20</t>
  </si>
  <si>
    <t>מגוריט אגח ג- מגוריט</t>
  </si>
  <si>
    <t>1175975</t>
  </si>
  <si>
    <t>21/12/21</t>
  </si>
  <si>
    <t>לא מדורג</t>
  </si>
  <si>
    <t>משק אנרג  אגח א</t>
  </si>
  <si>
    <t>1169531</t>
  </si>
  <si>
    <t>516167343</t>
  </si>
  <si>
    <t>01/11/20</t>
  </si>
  <si>
    <t>סולאיר אגח א- סולאיר</t>
  </si>
  <si>
    <t>1183730</t>
  </si>
  <si>
    <t>516046307</t>
  </si>
  <si>
    <t>אנרגיה מתחדשת</t>
  </si>
  <si>
    <t>20/01/22</t>
  </si>
  <si>
    <t>תנופורט  אגח ב- תנופורט</t>
  </si>
  <si>
    <t>1189919</t>
  </si>
  <si>
    <t>511519829</t>
  </si>
  <si>
    <t>22/09/22</t>
  </si>
  <si>
    <t>מז טפ הנ אגח 63- מזרחי טפחות הנפ</t>
  </si>
  <si>
    <t>2310548</t>
  </si>
  <si>
    <t>פועלים הנפקות הת 16- פועלים הנפקות</t>
  </si>
  <si>
    <t>1940550</t>
  </si>
  <si>
    <t>26/04/20</t>
  </si>
  <si>
    <t>אקויטל אגח 3- אקויטל</t>
  </si>
  <si>
    <t>7550148</t>
  </si>
  <si>
    <t>520030859</t>
  </si>
  <si>
    <t>15/10/20</t>
  </si>
  <si>
    <t>אלוני חץ אגח יג- אלוני חץ</t>
  </si>
  <si>
    <t>1189406</t>
  </si>
  <si>
    <t>520038506</t>
  </si>
  <si>
    <t>16/11/22</t>
  </si>
  <si>
    <t>בזק אגח 13- בזק</t>
  </si>
  <si>
    <t>2300309</t>
  </si>
  <si>
    <t>520031931</t>
  </si>
  <si>
    <t>23/12/21</t>
  </si>
  <si>
    <t>כלל ביטוח  אגח יא- כללביט</t>
  </si>
  <si>
    <t>1160647</t>
  </si>
  <si>
    <t>513754069</t>
  </si>
  <si>
    <t>ביטוח</t>
  </si>
  <si>
    <t>18/10/22</t>
  </si>
  <si>
    <t>כללביט  אגח יב- כללביט</t>
  </si>
  <si>
    <t>1179928</t>
  </si>
  <si>
    <t>נמקו      אגח א- נמקו ריאלטי</t>
  </si>
  <si>
    <t>1139575</t>
  </si>
  <si>
    <t>1905761</t>
  </si>
  <si>
    <t>15/11/20</t>
  </si>
  <si>
    <t>פסיפיק אגח ב- פסיפיק אוק</t>
  </si>
  <si>
    <t>1163062</t>
  </si>
  <si>
    <t>1900288</t>
  </si>
  <si>
    <t>02/05/22</t>
  </si>
  <si>
    <t>קרסו אגח א- קרסו מוטורס</t>
  </si>
  <si>
    <t>1136464</t>
  </si>
  <si>
    <t>514065283</t>
  </si>
  <si>
    <t>מסחר</t>
  </si>
  <si>
    <t>08/01/23</t>
  </si>
  <si>
    <t>אלקטרה  אג"ח ה'- אלקטרה</t>
  </si>
  <si>
    <t>7390222</t>
  </si>
  <si>
    <t>520028911</t>
  </si>
  <si>
    <t>בזן   אגח יב- בתי זיקוק</t>
  </si>
  <si>
    <t>2590578</t>
  </si>
  <si>
    <t>520036658</t>
  </si>
  <si>
    <t>22/08/21</t>
  </si>
  <si>
    <t>סטרוברי אגח ג- סטרוברי</t>
  </si>
  <si>
    <t>1179019</t>
  </si>
  <si>
    <t>1863501</t>
  </si>
  <si>
    <t>23/02/23</t>
  </si>
  <si>
    <t>אנרג'יקס אג ב</t>
  </si>
  <si>
    <t>1168483</t>
  </si>
  <si>
    <t>513901371</t>
  </si>
  <si>
    <t>אפי נכסים אגח יב- אפי נכסים</t>
  </si>
  <si>
    <t>1173764</t>
  </si>
  <si>
    <t>09/03/21</t>
  </si>
  <si>
    <t>דה לסר אגח ח- דה לסר</t>
  </si>
  <si>
    <t>1193192</t>
  </si>
  <si>
    <t>1427976</t>
  </si>
  <si>
    <t>31/01/23</t>
  </si>
  <si>
    <t>דור אלון  אגח ז- דור אלון</t>
  </si>
  <si>
    <t>1157700</t>
  </si>
  <si>
    <t>520043878</t>
  </si>
  <si>
    <t>חברה לישראל אגח14- חברה לישראל</t>
  </si>
  <si>
    <t>5760301</t>
  </si>
  <si>
    <t>520028010</t>
  </si>
  <si>
    <t>03/09/20</t>
  </si>
  <si>
    <t>יצוא אגח א</t>
  </si>
  <si>
    <t>7040082</t>
  </si>
  <si>
    <t>520025156</t>
  </si>
  <si>
    <t>05/08/20</t>
  </si>
  <si>
    <t>סאות'רן   אגח א- סאותרן פרופרטיס</t>
  </si>
  <si>
    <t>1140094</t>
  </si>
  <si>
    <t>1921080</t>
  </si>
  <si>
    <t>14/11/22</t>
  </si>
  <si>
    <t>סאות'רן אגח ב- סאותרן פרופרטיס</t>
  </si>
  <si>
    <t>1143387</t>
  </si>
  <si>
    <t>סטרוברי אג"ח 1- סטרוברי</t>
  </si>
  <si>
    <t>1136951</t>
  </si>
  <si>
    <t>ספנסר  אגח א- ספנסר אקוויטי</t>
  </si>
  <si>
    <t>1133800</t>
  </si>
  <si>
    <t>1838863</t>
  </si>
  <si>
    <t>14/02/23</t>
  </si>
  <si>
    <t>קופרליין  אגח ג- קופרליין</t>
  </si>
  <si>
    <t>1167881</t>
  </si>
  <si>
    <t>1865427</t>
  </si>
  <si>
    <t>09/08/20</t>
  </si>
  <si>
    <t>אאורה אגח טו- אאורה</t>
  </si>
  <si>
    <t>3730504</t>
  </si>
  <si>
    <t>26/11/20</t>
  </si>
  <si>
    <t>אאורה אגח טז- אאורה</t>
  </si>
  <si>
    <t>30/11/22</t>
  </si>
  <si>
    <t>אסאר אקורד אגח א- אס.אר אקורד</t>
  </si>
  <si>
    <t>4220349</t>
  </si>
  <si>
    <t>11/05/21</t>
  </si>
  <si>
    <t>אקסטל  אגח ג- אקסטל לימיטד</t>
  </si>
  <si>
    <t>1175041</t>
  </si>
  <si>
    <t>1811308</t>
  </si>
  <si>
    <t>08/06/21</t>
  </si>
  <si>
    <t>מכלול אגח א- מכלול מימון</t>
  </si>
  <si>
    <t>1187277</t>
  </si>
  <si>
    <t>515763845</t>
  </si>
  <si>
    <t>02/11/22</t>
  </si>
  <si>
    <t>מלרן אגח2- מלרן פרוייקטים</t>
  </si>
  <si>
    <t>1170323</t>
  </si>
  <si>
    <t>514097591</t>
  </si>
  <si>
    <t>11/04/21</t>
  </si>
  <si>
    <t>מניף אגח א- מניף-פיננסים</t>
  </si>
  <si>
    <t>1185883</t>
  </si>
  <si>
    <t>512764408</t>
  </si>
  <si>
    <t>01/12/22</t>
  </si>
  <si>
    <t>נאוויטס פטרו אגח ב- נאוויטס פטרו</t>
  </si>
  <si>
    <t>1169614</t>
  </si>
  <si>
    <t>550263107</t>
  </si>
  <si>
    <t>חיפושי נפט וגז</t>
  </si>
  <si>
    <t>15/12/21</t>
  </si>
  <si>
    <t>שלמה נדלן אגח ד- שלמה נדלן</t>
  </si>
  <si>
    <t>1157668</t>
  </si>
  <si>
    <t>513957472</t>
  </si>
  <si>
    <t>28/10/21</t>
  </si>
  <si>
    <t>חג'ג'    אגח יא- חג'ג' נדלן</t>
  </si>
  <si>
    <t>8230328</t>
  </si>
  <si>
    <t>520033309</t>
  </si>
  <si>
    <t>ilBBB+</t>
  </si>
  <si>
    <t>27/12/21</t>
  </si>
  <si>
    <t>חג'ג' אג"ח 8- חג'ג' נדלן</t>
  </si>
  <si>
    <t>8230229</t>
  </si>
  <si>
    <t>512531203</t>
  </si>
  <si>
    <t>Baa1.il</t>
  </si>
  <si>
    <t>29/01/23</t>
  </si>
  <si>
    <t>צמח המרמן אגח ז- צמח המרמן</t>
  </si>
  <si>
    <t>לוזון קבוצה אג10</t>
  </si>
  <si>
    <t>4730206</t>
  </si>
  <si>
    <t>520039660</t>
  </si>
  <si>
    <t>Baa2.il</t>
  </si>
  <si>
    <t>אם.אר.פי  אגח ד- אם.אר.פי השקעות</t>
  </si>
  <si>
    <t>1190172</t>
  </si>
  <si>
    <t>520044421</t>
  </si>
  <si>
    <t>02/10/22</t>
  </si>
  <si>
    <t>אמפא יובל אגח א- אמפא יובלים</t>
  </si>
  <si>
    <t>1193515</t>
  </si>
  <si>
    <t>516286432</t>
  </si>
  <si>
    <t>13/02/23</t>
  </si>
  <si>
    <t>גיבוי אחזקות אגח א- גיבוי אחזקות</t>
  </si>
  <si>
    <t>4480133</t>
  </si>
  <si>
    <t>520039314</t>
  </si>
  <si>
    <t>17/06/21</t>
  </si>
  <si>
    <t>דלק קב אגח לו- דלק קבוצה</t>
  </si>
  <si>
    <t>1181122</t>
  </si>
  <si>
    <t>520044322</t>
  </si>
  <si>
    <t>13/12/21</t>
  </si>
  <si>
    <t>חג'ג'    אגח יג- חג'ג' נדלן</t>
  </si>
  <si>
    <t>1190040</t>
  </si>
  <si>
    <t>חנן מור  אגח יא- חנן מור</t>
  </si>
  <si>
    <t>513605519</t>
  </si>
  <si>
    <t>ישראל קנדה אגח ז- ישראל קנדה</t>
  </si>
  <si>
    <t>4340212</t>
  </si>
  <si>
    <t>520039298</t>
  </si>
  <si>
    <t>02/01/22</t>
  </si>
  <si>
    <t>עמרם אברהם אגח א- עמרם</t>
  </si>
  <si>
    <t>1188044</t>
  </si>
  <si>
    <t>513201582</t>
  </si>
  <si>
    <t>19/09/22</t>
  </si>
  <si>
    <t>פסגות קב  אגח ג- פסגות קבוצה</t>
  </si>
  <si>
    <t>1194026</t>
  </si>
  <si>
    <t>520033804</t>
  </si>
  <si>
    <t>שרותים פיננסים</t>
  </si>
  <si>
    <t>08/03/23</t>
  </si>
  <si>
    <t>רותם שני  אגח א- רותם שני</t>
  </si>
  <si>
    <t>1173996</t>
  </si>
  <si>
    <t>512287517</t>
  </si>
  <si>
    <t>10/03/21</t>
  </si>
  <si>
    <t>סיאון     אגח א- סיאון</t>
  </si>
  <si>
    <t>1194018</t>
  </si>
  <si>
    <t>2409</t>
  </si>
  <si>
    <t>27/02/23</t>
  </si>
  <si>
    <t>סה"כ אחר</t>
  </si>
  <si>
    <t>TEVA  4.75 09/05/2027- טבע</t>
  </si>
  <si>
    <t>US88167AAP66</t>
  </si>
  <si>
    <t>בלומברג</t>
  </si>
  <si>
    <t>520013954</t>
  </si>
  <si>
    <t>Pharma &amp; Biotechnology</t>
  </si>
  <si>
    <t>BB-</t>
  </si>
  <si>
    <t>S&amp;P</t>
  </si>
  <si>
    <t>02/11/21</t>
  </si>
  <si>
    <t>TEVA  5.125 09/05/2029- טבע</t>
  </si>
  <si>
    <t>US88167AAQ40</t>
  </si>
  <si>
    <t>TEVA 3.75 09/05/2027- טבע</t>
  </si>
  <si>
    <t>XS2406607098</t>
  </si>
  <si>
    <t>33/JPM 4.912 25/7- JP MORGAN</t>
  </si>
  <si>
    <t>US46647PDH64</t>
  </si>
  <si>
    <t>4809</t>
  </si>
  <si>
    <t>Banks</t>
  </si>
  <si>
    <t>A-</t>
  </si>
  <si>
    <t>22/02/23</t>
  </si>
  <si>
    <t>BAC 4.827 22/07/26- Bank of  America</t>
  </si>
  <si>
    <t>US06051GLA57</t>
  </si>
  <si>
    <t>2180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</si>
  <si>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</si>
  <si>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</si>
  <si>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</si>
  <si>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</si>
  <si>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</si>
  <si>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</si>
  <si>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</si>
  <si>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DOX 2.538 15/06/30</t>
  </si>
  <si>
    <t>US02342TAE91</t>
  </si>
  <si>
    <t>5113</t>
  </si>
  <si>
    <t>Technology Hardware &amp; Equip</t>
  </si>
  <si>
    <t>BBB</t>
  </si>
  <si>
    <t>17/06/20</t>
  </si>
  <si>
    <t>PRGO 3.15 15/06/30</t>
  </si>
  <si>
    <t>US71429MAC91</t>
  </si>
  <si>
    <t>5221</t>
  </si>
  <si>
    <t>סה"כ תל אביב 35</t>
  </si>
  <si>
    <t>סה"כ תל אביב 90</t>
  </si>
  <si>
    <t>חג'ג' נדל"ן- חג'ג' נדלן</t>
  </si>
  <si>
    <t>823013</t>
  </si>
  <si>
    <t>סה"כ מניות היתר</t>
  </si>
  <si>
    <t>סה"כ call 001 אופציות</t>
  </si>
  <si>
    <t>Protalix Biotherapeutics Inc</t>
  </si>
  <si>
    <t>US74365A3095</t>
  </si>
  <si>
    <t>NYSE</t>
  </si>
  <si>
    <t>1554</t>
  </si>
  <si>
    <t>PRIME US REIT</t>
  </si>
  <si>
    <t>SGXC75818630</t>
  </si>
  <si>
    <t>5197</t>
  </si>
  <si>
    <t>Real Estate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</si>
  <si>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</si>
  <si>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</si>
  <si>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</si>
  <si>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</si>
  <si>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</si>
  <si>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</si>
  <si>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</si>
  <si>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</si>
  <si>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</si>
  <si>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</si>
  <si>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</si>
  <si>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</si>
  <si>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</si>
  <si>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</si>
  <si>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</si>
  <si>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</si>
  <si>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</si>
  <si>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</si>
  <si>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</si>
  <si>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</si>
  <si>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</si>
  <si>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</si>
  <si>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</si>
  <si>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</si>
  <si>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</si>
  <si>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</si>
  <si>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</si>
  <si>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</si>
  <si>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</si>
  <si>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</si>
  <si>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</si>
  <si>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</si>
  <si>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אג3מ- רפאל</t>
  </si>
  <si>
    <t>1140276</t>
  </si>
  <si>
    <t>520042185</t>
  </si>
  <si>
    <t>ביטחוניות</t>
  </si>
  <si>
    <t>04/05/21</t>
  </si>
  <si>
    <t>תשת אנרג אגא-רמ</t>
  </si>
  <si>
    <t>1168087</t>
  </si>
  <si>
    <t>520027293</t>
  </si>
  <si>
    <t>17/08/20</t>
  </si>
  <si>
    <t>רפאל  אג4מ- רפאל</t>
  </si>
  <si>
    <t>1140284</t>
  </si>
  <si>
    <t>רפאל   אג5מ</t>
  </si>
  <si>
    <t>1140292</t>
  </si>
  <si>
    <t>ארפורט נעמ ח-ל- איירפורט סיטי</t>
  </si>
  <si>
    <t>1156496</t>
  </si>
  <si>
    <t>511659401</t>
  </si>
  <si>
    <t>19/04/21</t>
  </si>
  <si>
    <t>אורמת אגח 4 - רמ</t>
  </si>
  <si>
    <t>1167212</t>
  </si>
  <si>
    <t>880326081</t>
  </si>
  <si>
    <t>01/07/20</t>
  </si>
  <si>
    <t>גמא נעמ 2 - לא סחיר- גמא ניהול</t>
  </si>
  <si>
    <t>1184209</t>
  </si>
  <si>
    <t>512711789</t>
  </si>
  <si>
    <t>Aa3.il</t>
  </si>
  <si>
    <t>07/03/22</t>
  </si>
  <si>
    <t>לידר  אגח ח- רמ- לידר השקעות</t>
  </si>
  <si>
    <t>3180361</t>
  </si>
  <si>
    <t>520037664</t>
  </si>
  <si>
    <t>28/02/21</t>
  </si>
  <si>
    <t>ביטוח ישיר אג"ח 11</t>
  </si>
  <si>
    <t>1138825</t>
  </si>
  <si>
    <t>520044439</t>
  </si>
  <si>
    <t>27/04/20</t>
  </si>
  <si>
    <t>אספן נעמ 1-לא סחיר- אספן גרופ</t>
  </si>
  <si>
    <t>3130374</t>
  </si>
  <si>
    <t>520037540</t>
  </si>
  <si>
    <t>פז זיקוק אג2-רמ- פז בית זיקוק אשדוד</t>
  </si>
  <si>
    <t>1192673</t>
  </si>
  <si>
    <t>513775163</t>
  </si>
  <si>
    <t>25/01/23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</si>
  <si>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</si>
  <si>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</si>
  <si>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</si>
  <si>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</si>
  <si>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</si>
  <si>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</si>
  <si>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</si>
  <si>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</si>
  <si>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</si>
  <si>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Steakholder Foods (Meat-Teck)-אופ' ל"ס 18/05/2023- Steakholder Foods (MEATECH)</t>
  </si>
  <si>
    <t>320486391</t>
  </si>
  <si>
    <t>Food &amp; Staples Retailing</t>
  </si>
  <si>
    <t>04/08/21</t>
  </si>
  <si>
    <t>18/03/20</t>
  </si>
  <si>
    <t>האב (איאלדי ALD) אופציה לא סחירה 15/02/24- האב אבטחת מידע</t>
  </si>
  <si>
    <t>10840031</t>
  </si>
  <si>
    <t>שרותי מידע</t>
  </si>
  <si>
    <t>17/02/20</t>
  </si>
  <si>
    <t>סה"כ מט"ח/מט"ח</t>
  </si>
  <si>
    <t>סה"כ כנגד חסכון עמיתים/מבוטחים</t>
  </si>
  <si>
    <t>לא</t>
  </si>
  <si>
    <t>1323</t>
  </si>
  <si>
    <t>AA+</t>
  </si>
  <si>
    <t>12/02/23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</si>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</sst>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0" applyFont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0" t="s">
        <v>4</v>
      </c>
      <c r="C6" s="91"/>
      <c r="D6" s="92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3657.7352655100231</v>
      </c>
      <c r="D11" s="76">
        <f>C11/$C$42</f>
        <v>2.6055517511569305E-2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106214.66066369999</v>
      </c>
      <c r="D13" s="78">
        <f t="shared" ref="D13:D22" si="0">C13/$C$42</f>
        <v>0.7566096915224777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23827.551146482088</v>
      </c>
      <c r="D15" s="78">
        <f t="shared" si="0"/>
        <v>0.16973321771235664</v>
      </c>
    </row>
    <row r="16" spans="1:36">
      <c r="A16" s="10" t="s">
        <v>13</v>
      </c>
      <c r="B16" s="70" t="s">
        <v>19</v>
      </c>
      <c r="C16" s="77">
        <v>357.67393959999998</v>
      </c>
      <c r="D16" s="78">
        <f t="shared" si="0"/>
        <v>2.547855139915468E-3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5162.4738763180003</v>
      </c>
      <c r="D26" s="78">
        <f t="shared" si="1"/>
        <v>3.6774375049985181E-2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15.180670412670001</v>
      </c>
      <c r="D29" s="78">
        <f t="shared" si="1"/>
        <v>1.0813801302252867E-4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1147.09312</v>
      </c>
      <c r="D33" s="78">
        <f t="shared" si="1"/>
        <v>8.1712050506731158E-3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140382.36868202279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3.9321999999999999</v>
      </c>
    </row>
    <row r="48" spans="1:4">
      <c r="C48" t="s">
        <v>123</v>
      </c>
      <c r="D48">
        <v>2.7189999999999999</v>
      </c>
    </row>
    <row r="49" spans="3:4">
      <c r="C49" t="s">
        <v>106</v>
      </c>
      <c r="D49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J25" sqref="J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3657.7352655100231</v>
      </c>
      <c r="K11" s="76">
        <f>J11/$J$11</f>
        <v>1</v>
      </c>
      <c r="L11" s="76">
        <f>J11/'סכום נכסי הקרן'!$C$42</f>
        <v>2.6055517511569305E-2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3657.7352655100231</v>
      </c>
      <c r="K12" s="80">
        <f t="shared" ref="K12:K33" si="0">J12/$J$11</f>
        <v>1</v>
      </c>
      <c r="L12" s="80">
        <f>J12/'סכום נכסי הקרן'!$C$42</f>
        <v>2.6055517511569305E-2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2799.9642100000233</v>
      </c>
      <c r="K13" s="80">
        <f t="shared" si="0"/>
        <v>0.76549121430459921</v>
      </c>
      <c r="L13" s="80">
        <f>J13/'סכום נכסי הקרן'!$C$42</f>
        <v>1.9945269739265938E-2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2573.83334+226.130870000023</f>
        <v>2799.9642100000233</v>
      </c>
      <c r="K14" s="78">
        <f t="shared" si="0"/>
        <v>0.76549121430459921</v>
      </c>
      <c r="L14" s="78">
        <f>J14/'סכום נכסי הקרן'!$C$42</f>
        <v>1.9945269739265938E-2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857.77105551</v>
      </c>
      <c r="K15" s="80">
        <f t="shared" si="0"/>
        <v>0.23450878569540082</v>
      </c>
      <c r="L15" s="80">
        <f>J15/'סכום נכסי הקרן'!$C$42</f>
        <v>6.1102477723033689E-3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237.39261569000001</v>
      </c>
      <c r="K16" s="78">
        <f t="shared" si="0"/>
        <v>6.4901530170445171E-2</v>
      </c>
      <c r="L16" s="78">
        <f>J16/'סכום נכסי הקרן'!$C$42</f>
        <v>1.6910429558836776E-3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611.82302474999995</v>
      </c>
      <c r="K17" s="78">
        <f t="shared" si="0"/>
        <v>0.16726826310232959</v>
      </c>
      <c r="L17" s="78">
        <f>J17/'סכום נכסי הקרן'!$C$42</f>
        <v>4.3582611583925304E-3</v>
      </c>
    </row>
    <row r="18" spans="2:12">
      <c r="B18" t="s">
        <v>212</v>
      </c>
      <c r="C18" t="s">
        <v>213</v>
      </c>
      <c r="D18" t="s">
        <v>204</v>
      </c>
      <c r="E18" t="s">
        <v>205</v>
      </c>
      <c r="F18" t="s">
        <v>206</v>
      </c>
      <c r="G18" t="s">
        <v>123</v>
      </c>
      <c r="H18" s="78">
        <v>0</v>
      </c>
      <c r="I18" s="78">
        <v>0</v>
      </c>
      <c r="J18" s="77">
        <v>8.5554150700000005</v>
      </c>
      <c r="K18" s="78">
        <f t="shared" si="0"/>
        <v>2.3389924226260429E-3</v>
      </c>
      <c r="L18" s="78">
        <f>J18/'סכום נכסי הקרן'!$C$42</f>
        <v>6.0943658027160764E-5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215</v>
      </c>
      <c r="C20" t="s">
        <v>215</v>
      </c>
      <c r="D20" s="16"/>
      <c r="E20" t="s">
        <v>215</v>
      </c>
      <c r="G20" t="s">
        <v>215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216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215</v>
      </c>
      <c r="C22" t="s">
        <v>215</v>
      </c>
      <c r="D22" s="16"/>
      <c r="E22" t="s">
        <v>215</v>
      </c>
      <c r="G22" t="s">
        <v>215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215</v>
      </c>
      <c r="C24" t="s">
        <v>215</v>
      </c>
      <c r="D24" s="16"/>
      <c r="E24" t="s">
        <v>215</v>
      </c>
      <c r="G24" t="s">
        <v>215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218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215</v>
      </c>
      <c r="C26" t="s">
        <v>215</v>
      </c>
      <c r="D26" s="16"/>
      <c r="E26" t="s">
        <v>215</v>
      </c>
      <c r="G26" t="s">
        <v>215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219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215</v>
      </c>
      <c r="C28" t="s">
        <v>215</v>
      </c>
      <c r="D28" s="16"/>
      <c r="E28" t="s">
        <v>215</v>
      </c>
      <c r="G28" t="s">
        <v>215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215</v>
      </c>
      <c r="C31" t="s">
        <v>215</v>
      </c>
      <c r="D31" s="16"/>
      <c r="E31" t="s">
        <v>215</v>
      </c>
      <c r="G31" t="s">
        <v>215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219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222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2.95</v>
      </c>
      <c r="I11" s="7"/>
      <c r="J11" s="7"/>
      <c r="K11" s="76">
        <v>2.47E-2</v>
      </c>
      <c r="L11" s="75">
        <v>99709599</v>
      </c>
      <c r="M11" s="7"/>
      <c r="N11" s="75">
        <v>0</v>
      </c>
      <c r="O11" s="75">
        <v>106214.66066369999</v>
      </c>
      <c r="P11" s="7"/>
      <c r="Q11" s="76">
        <v>1</v>
      </c>
      <c r="R11" s="76">
        <v>0.75780000000000003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2.95</v>
      </c>
      <c r="K12" s="80">
        <v>2.47E-2</v>
      </c>
      <c r="L12" s="81">
        <v>99709599</v>
      </c>
      <c r="N12" s="81">
        <v>0</v>
      </c>
      <c r="O12" s="81">
        <v>106214.66066369999</v>
      </c>
      <c r="Q12" s="80">
        <v>1</v>
      </c>
      <c r="R12" s="80">
        <v>0.75780000000000003</v>
      </c>
    </row>
    <row r="13" spans="2:53">
      <c r="B13" s="79" t="s">
        <v>223</v>
      </c>
      <c r="C13" s="16"/>
      <c r="D13" s="16"/>
      <c r="H13" s="81">
        <v>2.0099999999999998</v>
      </c>
      <c r="K13" s="80">
        <v>8.6E-3</v>
      </c>
      <c r="L13" s="81">
        <v>43871401</v>
      </c>
      <c r="N13" s="81">
        <v>0</v>
      </c>
      <c r="O13" s="81">
        <v>53664.518197799996</v>
      </c>
      <c r="Q13" s="80">
        <v>0.50519999999999998</v>
      </c>
      <c r="R13" s="80">
        <v>0.38290000000000002</v>
      </c>
    </row>
    <row r="14" spans="2:53">
      <c r="B14" s="79" t="s">
        <v>224</v>
      </c>
      <c r="C14" s="16"/>
      <c r="D14" s="16"/>
      <c r="H14" s="81">
        <v>2.0099999999999998</v>
      </c>
      <c r="K14" s="80">
        <v>8.6E-3</v>
      </c>
      <c r="L14" s="81">
        <v>43871401</v>
      </c>
      <c r="N14" s="81">
        <v>0</v>
      </c>
      <c r="O14" s="81">
        <v>53664.518197799996</v>
      </c>
      <c r="Q14" s="80">
        <v>0.50519999999999998</v>
      </c>
      <c r="R14" s="80">
        <v>0.38290000000000002</v>
      </c>
    </row>
    <row r="15" spans="2:53">
      <c r="B15" t="s">
        <v>225</v>
      </c>
      <c r="C15" t="s">
        <v>226</v>
      </c>
      <c r="D15" t="s">
        <v>100</v>
      </c>
      <c r="E15" t="s">
        <v>227</v>
      </c>
      <c r="G15" t="s">
        <v>228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14530247</v>
      </c>
      <c r="M15" s="77">
        <v>143.41999999999999</v>
      </c>
      <c r="N15" s="77">
        <v>0</v>
      </c>
      <c r="O15" s="77">
        <v>20839.280247399998</v>
      </c>
      <c r="P15" s="78">
        <v>1E-3</v>
      </c>
      <c r="Q15" s="78">
        <v>0.19620000000000001</v>
      </c>
      <c r="R15" s="78">
        <v>0.1487</v>
      </c>
    </row>
    <row r="16" spans="2:53">
      <c r="B16" t="s">
        <v>229</v>
      </c>
      <c r="C16" t="s">
        <v>230</v>
      </c>
      <c r="D16" t="s">
        <v>100</v>
      </c>
      <c r="E16" t="s">
        <v>227</v>
      </c>
      <c r="G16" t="s">
        <v>231</v>
      </c>
      <c r="H16" s="77">
        <v>10.68</v>
      </c>
      <c r="I16" t="s">
        <v>102</v>
      </c>
      <c r="J16" s="78">
        <v>0.04</v>
      </c>
      <c r="K16" s="78">
        <v>1.04E-2</v>
      </c>
      <c r="L16" s="77">
        <v>695849</v>
      </c>
      <c r="M16" s="77">
        <v>181.01</v>
      </c>
      <c r="N16" s="77">
        <v>0</v>
      </c>
      <c r="O16" s="77">
        <v>1259.5562749000001</v>
      </c>
      <c r="P16" s="78">
        <v>0</v>
      </c>
      <c r="Q16" s="78">
        <v>1.1900000000000001E-2</v>
      </c>
      <c r="R16" s="78">
        <v>8.9999999999999993E-3</v>
      </c>
    </row>
    <row r="17" spans="2:18">
      <c r="B17" t="s">
        <v>232</v>
      </c>
      <c r="C17" t="s">
        <v>233</v>
      </c>
      <c r="D17" t="s">
        <v>100</v>
      </c>
      <c r="E17" t="s">
        <v>227</v>
      </c>
      <c r="G17" t="s">
        <v>234</v>
      </c>
      <c r="H17" s="77">
        <v>0.5</v>
      </c>
      <c r="I17" t="s">
        <v>102</v>
      </c>
      <c r="J17" s="78">
        <v>1.7500000000000002E-2</v>
      </c>
      <c r="K17" s="78">
        <v>3.8E-3</v>
      </c>
      <c r="L17" s="77">
        <v>14160000</v>
      </c>
      <c r="M17" s="77">
        <v>112.65</v>
      </c>
      <c r="N17" s="77">
        <v>0</v>
      </c>
      <c r="O17" s="77">
        <v>15951.24</v>
      </c>
      <c r="P17" s="78">
        <v>8.9999999999999998E-4</v>
      </c>
      <c r="Q17" s="78">
        <v>0.1502</v>
      </c>
      <c r="R17" s="78">
        <v>0.1138</v>
      </c>
    </row>
    <row r="18" spans="2:18">
      <c r="B18" t="s">
        <v>235</v>
      </c>
      <c r="C18" t="s">
        <v>236</v>
      </c>
      <c r="D18" t="s">
        <v>100</v>
      </c>
      <c r="E18" t="s">
        <v>227</v>
      </c>
      <c r="G18" t="s">
        <v>237</v>
      </c>
      <c r="H18" s="77">
        <v>6.07</v>
      </c>
      <c r="I18" t="s">
        <v>102</v>
      </c>
      <c r="J18" s="78">
        <v>5.0000000000000001E-3</v>
      </c>
      <c r="K18" s="78">
        <v>9.4000000000000004E-3</v>
      </c>
      <c r="L18" s="77">
        <v>3280000</v>
      </c>
      <c r="M18" s="77">
        <v>106.67</v>
      </c>
      <c r="N18" s="77">
        <v>0</v>
      </c>
      <c r="O18" s="77">
        <v>3498.7759999999998</v>
      </c>
      <c r="P18" s="78">
        <v>2.0000000000000001E-4</v>
      </c>
      <c r="Q18" s="78">
        <v>3.2899999999999999E-2</v>
      </c>
      <c r="R18" s="78">
        <v>2.5000000000000001E-2</v>
      </c>
    </row>
    <row r="19" spans="2:18">
      <c r="B19" t="s">
        <v>238</v>
      </c>
      <c r="C19" t="s">
        <v>239</v>
      </c>
      <c r="D19" t="s">
        <v>100</v>
      </c>
      <c r="E19" t="s">
        <v>227</v>
      </c>
      <c r="G19" t="s">
        <v>240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10085305</v>
      </c>
      <c r="M19" s="77">
        <v>108.91</v>
      </c>
      <c r="N19" s="77">
        <v>0</v>
      </c>
      <c r="O19" s="77">
        <v>10983.9056755</v>
      </c>
      <c r="P19" s="78">
        <v>5.0000000000000001E-4</v>
      </c>
      <c r="Q19" s="78">
        <v>0.10340000000000001</v>
      </c>
      <c r="R19" s="78">
        <v>7.8399999999999997E-2</v>
      </c>
    </row>
    <row r="20" spans="2:18">
      <c r="B20" t="s">
        <v>241</v>
      </c>
      <c r="C20" t="s">
        <v>242</v>
      </c>
      <c r="D20" t="s">
        <v>100</v>
      </c>
      <c r="E20" t="s">
        <v>227</v>
      </c>
      <c r="G20" t="s">
        <v>243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1120000</v>
      </c>
      <c r="M20" s="77">
        <v>101.05</v>
      </c>
      <c r="N20" s="77">
        <v>0</v>
      </c>
      <c r="O20" s="77">
        <v>1131.76</v>
      </c>
      <c r="P20" s="78">
        <v>1E-4</v>
      </c>
      <c r="Q20" s="78">
        <v>1.0699999999999999E-2</v>
      </c>
      <c r="R20" s="78">
        <v>8.0999999999999996E-3</v>
      </c>
    </row>
    <row r="21" spans="2:18">
      <c r="B21" s="79" t="s">
        <v>244</v>
      </c>
      <c r="C21" s="16"/>
      <c r="D21" s="16"/>
      <c r="H21" s="81">
        <v>3.91</v>
      </c>
      <c r="K21" s="80">
        <v>4.1099999999999998E-2</v>
      </c>
      <c r="L21" s="81">
        <v>55838198</v>
      </c>
      <c r="N21" s="81">
        <v>0</v>
      </c>
      <c r="O21" s="81">
        <v>52550.142465899997</v>
      </c>
      <c r="Q21" s="80">
        <v>0.49480000000000002</v>
      </c>
      <c r="R21" s="80">
        <v>0.37490000000000001</v>
      </c>
    </row>
    <row r="22" spans="2:18">
      <c r="B22" s="79" t="s">
        <v>245</v>
      </c>
      <c r="C22" s="16"/>
      <c r="D22" s="16"/>
      <c r="H22" s="81">
        <v>0.9</v>
      </c>
      <c r="K22" s="80">
        <v>4.5499999999999999E-2</v>
      </c>
      <c r="L22" s="81">
        <v>6950000</v>
      </c>
      <c r="N22" s="81">
        <v>0</v>
      </c>
      <c r="O22" s="81">
        <v>6678.085</v>
      </c>
      <c r="Q22" s="80">
        <v>6.2899999999999998E-2</v>
      </c>
      <c r="R22" s="80">
        <v>4.7600000000000003E-2</v>
      </c>
    </row>
    <row r="23" spans="2:18">
      <c r="B23" t="s">
        <v>246</v>
      </c>
      <c r="C23" t="s">
        <v>247</v>
      </c>
      <c r="D23" t="s">
        <v>100</v>
      </c>
      <c r="E23" t="s">
        <v>227</v>
      </c>
      <c r="G23" t="s">
        <v>248</v>
      </c>
      <c r="H23" s="77">
        <v>0.76</v>
      </c>
      <c r="I23" t="s">
        <v>102</v>
      </c>
      <c r="J23" s="78">
        <v>0</v>
      </c>
      <c r="K23" s="78">
        <v>4.5600000000000002E-2</v>
      </c>
      <c r="L23" s="77">
        <v>1500000</v>
      </c>
      <c r="M23" s="77">
        <v>96.66</v>
      </c>
      <c r="N23" s="77">
        <v>0</v>
      </c>
      <c r="O23" s="77">
        <v>1449.9</v>
      </c>
      <c r="P23" s="78">
        <v>0</v>
      </c>
      <c r="Q23" s="78">
        <v>1.37E-2</v>
      </c>
      <c r="R23" s="78">
        <v>1.03E-2</v>
      </c>
    </row>
    <row r="24" spans="2:18">
      <c r="B24" t="s">
        <v>249</v>
      </c>
      <c r="C24" t="s">
        <v>250</v>
      </c>
      <c r="D24" t="s">
        <v>100</v>
      </c>
      <c r="E24" t="s">
        <v>227</v>
      </c>
      <c r="G24" t="s">
        <v>251</v>
      </c>
      <c r="H24" s="77">
        <v>0.93</v>
      </c>
      <c r="I24" t="s">
        <v>102</v>
      </c>
      <c r="J24" s="78">
        <v>0</v>
      </c>
      <c r="K24" s="78">
        <v>4.5499999999999999E-2</v>
      </c>
      <c r="L24" s="77">
        <v>5450000</v>
      </c>
      <c r="M24" s="77">
        <v>95.93</v>
      </c>
      <c r="N24" s="77">
        <v>0</v>
      </c>
      <c r="O24" s="77">
        <v>5228.1850000000004</v>
      </c>
      <c r="P24" s="78">
        <v>2.0000000000000001E-4</v>
      </c>
      <c r="Q24" s="78">
        <v>4.9200000000000001E-2</v>
      </c>
      <c r="R24" s="78">
        <v>3.73E-2</v>
      </c>
    </row>
    <row r="25" spans="2:18">
      <c r="B25" s="79" t="s">
        <v>252</v>
      </c>
      <c r="C25" s="16"/>
      <c r="D25" s="16"/>
      <c r="H25" s="81">
        <v>4.3499999999999996</v>
      </c>
      <c r="K25" s="80">
        <v>4.0399999999999998E-2</v>
      </c>
      <c r="L25" s="81">
        <v>48888198</v>
      </c>
      <c r="N25" s="81">
        <v>0</v>
      </c>
      <c r="O25" s="81">
        <v>45872.057465899998</v>
      </c>
      <c r="Q25" s="80">
        <v>0.43190000000000001</v>
      </c>
      <c r="R25" s="80">
        <v>0.32729999999999998</v>
      </c>
    </row>
    <row r="26" spans="2:18">
      <c r="B26" t="s">
        <v>253</v>
      </c>
      <c r="C26" t="s">
        <v>254</v>
      </c>
      <c r="D26" t="s">
        <v>100</v>
      </c>
      <c r="E26" t="s">
        <v>227</v>
      </c>
      <c r="G26" t="s">
        <v>228</v>
      </c>
      <c r="H26" s="77">
        <v>1.58</v>
      </c>
      <c r="I26" t="s">
        <v>102</v>
      </c>
      <c r="J26" s="78">
        <v>4.0000000000000001E-3</v>
      </c>
      <c r="K26" s="78">
        <v>4.2299999999999997E-2</v>
      </c>
      <c r="L26" s="77">
        <v>17766279</v>
      </c>
      <c r="M26" s="77">
        <v>94.4</v>
      </c>
      <c r="N26" s="77">
        <v>0</v>
      </c>
      <c r="O26" s="77">
        <v>16771.367375999998</v>
      </c>
      <c r="P26" s="78">
        <v>1E-3</v>
      </c>
      <c r="Q26" s="78">
        <v>0.15790000000000001</v>
      </c>
      <c r="R26" s="78">
        <v>0.1197</v>
      </c>
    </row>
    <row r="27" spans="2:18">
      <c r="B27" t="s">
        <v>255</v>
      </c>
      <c r="C27" t="s">
        <v>256</v>
      </c>
      <c r="D27" t="s">
        <v>100</v>
      </c>
      <c r="E27" t="s">
        <v>227</v>
      </c>
      <c r="G27" t="s">
        <v>257</v>
      </c>
      <c r="H27" s="77">
        <v>6.77</v>
      </c>
      <c r="I27" t="s">
        <v>102</v>
      </c>
      <c r="J27" s="78">
        <v>0.01</v>
      </c>
      <c r="K27" s="78">
        <v>3.7499999999999999E-2</v>
      </c>
      <c r="L27" s="77">
        <v>11750000</v>
      </c>
      <c r="M27" s="77">
        <v>83.41</v>
      </c>
      <c r="N27" s="77">
        <v>0</v>
      </c>
      <c r="O27" s="77">
        <v>9800.6749999999993</v>
      </c>
      <c r="P27" s="78">
        <v>5.0000000000000001E-4</v>
      </c>
      <c r="Q27" s="78">
        <v>9.2299999999999993E-2</v>
      </c>
      <c r="R27" s="78">
        <v>6.9900000000000004E-2</v>
      </c>
    </row>
    <row r="28" spans="2:18">
      <c r="B28" t="s">
        <v>258</v>
      </c>
      <c r="C28" t="s">
        <v>259</v>
      </c>
      <c r="D28" t="s">
        <v>100</v>
      </c>
      <c r="E28" t="s">
        <v>227</v>
      </c>
      <c r="G28" t="s">
        <v>260</v>
      </c>
      <c r="H28" s="77">
        <v>16.059999999999999</v>
      </c>
      <c r="I28" t="s">
        <v>102</v>
      </c>
      <c r="J28" s="78">
        <v>3.7499999999999999E-2</v>
      </c>
      <c r="K28" s="78">
        <v>4.0300000000000002E-2</v>
      </c>
      <c r="L28" s="77">
        <v>1000000</v>
      </c>
      <c r="M28" s="77">
        <v>95.77</v>
      </c>
      <c r="N28" s="77">
        <v>0</v>
      </c>
      <c r="O28" s="77">
        <v>957.7</v>
      </c>
      <c r="P28" s="78">
        <v>0</v>
      </c>
      <c r="Q28" s="78">
        <v>8.9999999999999993E-3</v>
      </c>
      <c r="R28" s="78">
        <v>6.7999999999999996E-3</v>
      </c>
    </row>
    <row r="29" spans="2:18">
      <c r="B29" t="s">
        <v>261</v>
      </c>
      <c r="C29" t="s">
        <v>262</v>
      </c>
      <c r="D29" t="s">
        <v>100</v>
      </c>
      <c r="E29" t="s">
        <v>227</v>
      </c>
      <c r="G29" t="s">
        <v>263</v>
      </c>
      <c r="H29" s="77">
        <v>2.37</v>
      </c>
      <c r="I29" t="s">
        <v>102</v>
      </c>
      <c r="J29" s="78">
        <v>1.7500000000000002E-2</v>
      </c>
      <c r="K29" s="78">
        <v>0.04</v>
      </c>
      <c r="L29" s="77">
        <v>2258268</v>
      </c>
      <c r="M29" s="77">
        <v>95.89</v>
      </c>
      <c r="N29" s="77">
        <v>0</v>
      </c>
      <c r="O29" s="77">
        <v>2165.4531852</v>
      </c>
      <c r="P29" s="78">
        <v>1E-4</v>
      </c>
      <c r="Q29" s="78">
        <v>2.0400000000000001E-2</v>
      </c>
      <c r="R29" s="78">
        <v>1.55E-2</v>
      </c>
    </row>
    <row r="30" spans="2:18">
      <c r="B30" t="s">
        <v>264</v>
      </c>
      <c r="C30" t="s">
        <v>265</v>
      </c>
      <c r="D30" t="s">
        <v>100</v>
      </c>
      <c r="E30" t="s">
        <v>227</v>
      </c>
      <c r="G30" t="s">
        <v>266</v>
      </c>
      <c r="H30" s="77">
        <v>2.0699999999999998</v>
      </c>
      <c r="I30" t="s">
        <v>102</v>
      </c>
      <c r="J30" s="78">
        <v>5.0000000000000001E-3</v>
      </c>
      <c r="K30" s="78">
        <v>4.07E-2</v>
      </c>
      <c r="L30" s="77">
        <v>12039889</v>
      </c>
      <c r="M30" s="77">
        <v>93.45</v>
      </c>
      <c r="N30" s="77">
        <v>0</v>
      </c>
      <c r="O30" s="77">
        <v>11251.2762705</v>
      </c>
      <c r="P30" s="78">
        <v>5.0000000000000001E-4</v>
      </c>
      <c r="Q30" s="78">
        <v>0.10589999999999999</v>
      </c>
      <c r="R30" s="78">
        <v>8.0299999999999996E-2</v>
      </c>
    </row>
    <row r="31" spans="2:18">
      <c r="B31" t="s">
        <v>267</v>
      </c>
      <c r="C31" t="s">
        <v>268</v>
      </c>
      <c r="D31" t="s">
        <v>100</v>
      </c>
      <c r="E31" t="s">
        <v>227</v>
      </c>
      <c r="G31" t="s">
        <v>251</v>
      </c>
      <c r="H31" s="77">
        <v>12.73</v>
      </c>
      <c r="I31" t="s">
        <v>102</v>
      </c>
      <c r="J31" s="78">
        <v>5.5E-2</v>
      </c>
      <c r="K31" s="78">
        <v>3.9699999999999999E-2</v>
      </c>
      <c r="L31" s="77">
        <v>4073762</v>
      </c>
      <c r="M31" s="77">
        <v>120.91</v>
      </c>
      <c r="N31" s="77">
        <v>0</v>
      </c>
      <c r="O31" s="77">
        <v>4925.5856341999997</v>
      </c>
      <c r="P31" s="78">
        <v>2.0000000000000001E-4</v>
      </c>
      <c r="Q31" s="78">
        <v>4.6399999999999997E-2</v>
      </c>
      <c r="R31" s="78">
        <v>3.5099999999999999E-2</v>
      </c>
    </row>
    <row r="32" spans="2:18">
      <c r="B32" s="79" t="s">
        <v>269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215</v>
      </c>
      <c r="C38" t="s">
        <v>215</v>
      </c>
      <c r="D38" s="16"/>
      <c r="E38" t="s">
        <v>215</v>
      </c>
      <c r="H38" s="77">
        <v>0</v>
      </c>
      <c r="I38" t="s">
        <v>215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215</v>
      </c>
      <c r="C40" t="s">
        <v>215</v>
      </c>
      <c r="D40" s="16"/>
      <c r="E40" t="s">
        <v>215</v>
      </c>
      <c r="H40" s="77">
        <v>0</v>
      </c>
      <c r="I40" t="s">
        <v>215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B44" t="s">
        <v>276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G803"/>
  <sheetViews>
    <sheetView rightToLeft="1" topLeftCell="F95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59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G7" s="19"/>
    </row>
    <row r="8" spans="2:59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BC8" s="16"/>
      <c r="BD8" s="16"/>
    </row>
    <row r="9" spans="2:59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B9" s="16"/>
      <c r="BC9" s="16"/>
      <c r="BD9" s="16"/>
      <c r="BG9" s="23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BB10" s="16"/>
      <c r="BC10" s="19"/>
      <c r="BD10" s="16"/>
    </row>
    <row r="11" spans="2:59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3.39</v>
      </c>
      <c r="L11" s="7"/>
      <c r="M11" s="7"/>
      <c r="N11" s="76">
        <v>5.3499999999999999E-2</v>
      </c>
      <c r="O11" s="75">
        <f>O12+O111</f>
        <v>22237849.710000001</v>
      </c>
      <c r="P11" s="33"/>
      <c r="Q11" s="75">
        <v>8.1294500000000003</v>
      </c>
      <c r="R11" s="75">
        <v>23827.551146482088</v>
      </c>
      <c r="S11" s="7"/>
      <c r="T11" s="76">
        <f>R11/$R$11</f>
        <v>1</v>
      </c>
      <c r="U11" s="76">
        <f>R11/'סכום נכסי הקרן'!$C$42</f>
        <v>0.16973321771235664</v>
      </c>
      <c r="BB11" s="16"/>
      <c r="BC11" s="19"/>
      <c r="BD11" s="16"/>
      <c r="BG11" s="16"/>
    </row>
    <row r="12" spans="2:59" s="83" customFormat="1">
      <c r="B12" s="82" t="s">
        <v>200</v>
      </c>
      <c r="K12" s="84">
        <v>3.27</v>
      </c>
      <c r="N12" s="85">
        <v>5.3499999999999999E-2</v>
      </c>
      <c r="O12" s="84">
        <f>O13+O59+O107+O109</f>
        <v>21829849.710000001</v>
      </c>
      <c r="Q12" s="84">
        <v>8.1294500000000003</v>
      </c>
      <c r="R12" s="84">
        <v>22436.954492278088</v>
      </c>
      <c r="T12" s="85">
        <f t="shared" ref="T12:T75" si="0">R12/$R$11</f>
        <v>0.94163912834956565</v>
      </c>
      <c r="U12" s="85">
        <f>R12/'סכום נכסי הקרן'!$C$42</f>
        <v>0.15982743917863054</v>
      </c>
    </row>
    <row r="13" spans="2:59" s="83" customFormat="1">
      <c r="B13" s="82" t="s">
        <v>277</v>
      </c>
      <c r="K13" s="84">
        <v>3.74</v>
      </c>
      <c r="N13" s="85">
        <v>3.56E-2</v>
      </c>
      <c r="O13" s="84">
        <f>SUM(O14:O58)</f>
        <v>10402190.460000001</v>
      </c>
      <c r="Q13" s="84">
        <v>8.1294500000000003</v>
      </c>
      <c r="R13" s="84">
        <v>11835.736827625016</v>
      </c>
      <c r="T13" s="85">
        <f t="shared" si="0"/>
        <v>0.49672485245603809</v>
      </c>
      <c r="U13" s="85">
        <f>R13/'סכום נכסי הקרן'!$C$42</f>
        <v>8.4310707525058939E-2</v>
      </c>
    </row>
    <row r="14" spans="2:59" s="83" customFormat="1">
      <c r="B14" s="86" t="s">
        <v>281</v>
      </c>
      <c r="C14" s="86" t="s">
        <v>282</v>
      </c>
      <c r="D14" s="86" t="s">
        <v>100</v>
      </c>
      <c r="E14" s="86" t="s">
        <v>123</v>
      </c>
      <c r="F14" s="86" t="s">
        <v>283</v>
      </c>
      <c r="G14" s="86" t="s">
        <v>284</v>
      </c>
      <c r="H14" s="86" t="s">
        <v>205</v>
      </c>
      <c r="I14" s="86" t="s">
        <v>206</v>
      </c>
      <c r="J14" s="86" t="s">
        <v>285</v>
      </c>
      <c r="K14" s="87">
        <v>0.73</v>
      </c>
      <c r="L14" s="86" t="s">
        <v>102</v>
      </c>
      <c r="M14" s="88">
        <v>5.0000000000000001E-3</v>
      </c>
      <c r="N14" s="88">
        <v>1.34E-2</v>
      </c>
      <c r="O14" s="87">
        <v>132000.66</v>
      </c>
      <c r="P14" s="87">
        <v>108.84</v>
      </c>
      <c r="Q14" s="87">
        <v>0</v>
      </c>
      <c r="R14" s="87">
        <v>143.66951834400001</v>
      </c>
      <c r="S14" s="88">
        <v>5.9999999999999995E-4</v>
      </c>
      <c r="T14" s="88">
        <f t="shared" si="0"/>
        <v>6.0295545043961198E-3</v>
      </c>
      <c r="U14" s="88">
        <f>R14/'סכום נכסי הקרן'!$C$42</f>
        <v>1.0234156874031873E-3</v>
      </c>
    </row>
    <row r="15" spans="2:59" s="83" customFormat="1">
      <c r="B15" s="86" t="s">
        <v>286</v>
      </c>
      <c r="C15" s="86" t="s">
        <v>287</v>
      </c>
      <c r="D15" s="86" t="s">
        <v>100</v>
      </c>
      <c r="E15" s="86" t="s">
        <v>123</v>
      </c>
      <c r="F15" s="86" t="s">
        <v>288</v>
      </c>
      <c r="G15" s="86" t="s">
        <v>284</v>
      </c>
      <c r="H15" s="86" t="s">
        <v>205</v>
      </c>
      <c r="I15" s="86" t="s">
        <v>206</v>
      </c>
      <c r="J15" s="86" t="s">
        <v>289</v>
      </c>
      <c r="K15" s="87">
        <v>4.7300000000000004</v>
      </c>
      <c r="L15" s="86" t="s">
        <v>102</v>
      </c>
      <c r="M15" s="88">
        <v>2E-3</v>
      </c>
      <c r="N15" s="88">
        <v>1.8599999999999998E-2</v>
      </c>
      <c r="O15" s="87">
        <v>403379.5</v>
      </c>
      <c r="P15" s="87">
        <v>98.29</v>
      </c>
      <c r="Q15" s="87">
        <v>0</v>
      </c>
      <c r="R15" s="87">
        <v>396.48171055</v>
      </c>
      <c r="S15" s="88">
        <v>1E-4</v>
      </c>
      <c r="T15" s="88">
        <f t="shared" si="0"/>
        <v>1.6639633175587025E-2</v>
      </c>
      <c r="U15" s="88">
        <f>R15/'סכום נכסי הקרן'!$C$42</f>
        <v>2.8242984804456644E-3</v>
      </c>
    </row>
    <row r="16" spans="2:59" s="83" customFormat="1">
      <c r="B16" s="86" t="s">
        <v>290</v>
      </c>
      <c r="C16" s="86" t="s">
        <v>291</v>
      </c>
      <c r="D16" s="86" t="s">
        <v>100</v>
      </c>
      <c r="E16" s="86" t="s">
        <v>123</v>
      </c>
      <c r="F16" s="86" t="s">
        <v>292</v>
      </c>
      <c r="G16" s="86" t="s">
        <v>284</v>
      </c>
      <c r="H16" s="86" t="s">
        <v>205</v>
      </c>
      <c r="I16" s="86" t="s">
        <v>206</v>
      </c>
      <c r="J16" s="86" t="s">
        <v>293</v>
      </c>
      <c r="K16" s="87">
        <v>5.55</v>
      </c>
      <c r="L16" s="86" t="s">
        <v>102</v>
      </c>
      <c r="M16" s="88">
        <v>1E-3</v>
      </c>
      <c r="N16" s="88">
        <v>1.9599999999999999E-2</v>
      </c>
      <c r="O16" s="87">
        <v>800000</v>
      </c>
      <c r="P16" s="87">
        <v>96.14</v>
      </c>
      <c r="Q16" s="87">
        <v>0</v>
      </c>
      <c r="R16" s="87">
        <v>769.12</v>
      </c>
      <c r="S16" s="88">
        <v>2.0000000000000001E-4</v>
      </c>
      <c r="T16" s="88">
        <f t="shared" si="0"/>
        <v>3.2278600317412531E-2</v>
      </c>
      <c r="U16" s="88">
        <f>R16/'סכום נכסי הקרן'!$C$42</f>
        <v>5.4787506951255241E-3</v>
      </c>
    </row>
    <row r="17" spans="2:21" s="83" customFormat="1">
      <c r="B17" s="86" t="s">
        <v>294</v>
      </c>
      <c r="C17" s="86" t="s">
        <v>295</v>
      </c>
      <c r="D17" s="86" t="s">
        <v>100</v>
      </c>
      <c r="E17" s="86" t="s">
        <v>123</v>
      </c>
      <c r="F17" s="86" t="s">
        <v>292</v>
      </c>
      <c r="G17" s="86" t="s">
        <v>284</v>
      </c>
      <c r="H17" s="86" t="s">
        <v>205</v>
      </c>
      <c r="I17" s="86" t="s">
        <v>206</v>
      </c>
      <c r="J17" s="86" t="s">
        <v>296</v>
      </c>
      <c r="K17" s="87">
        <v>3.91</v>
      </c>
      <c r="L17" s="86" t="s">
        <v>102</v>
      </c>
      <c r="M17" s="88">
        <v>1E-3</v>
      </c>
      <c r="N17" s="88">
        <v>1.8800000000000001E-2</v>
      </c>
      <c r="O17" s="87">
        <v>600000</v>
      </c>
      <c r="P17" s="87">
        <v>98.19</v>
      </c>
      <c r="Q17" s="87">
        <v>0</v>
      </c>
      <c r="R17" s="87">
        <v>589.14</v>
      </c>
      <c r="S17" s="88">
        <v>5.0000000000000001E-4</v>
      </c>
      <c r="T17" s="88">
        <f t="shared" si="0"/>
        <v>2.4725159391252881E-2</v>
      </c>
      <c r="U17" s="88">
        <f>R17/'סכום נכסי הקרן'!$C$42</f>
        <v>4.1966808619282444E-3</v>
      </c>
    </row>
    <row r="18" spans="2:21" s="83" customFormat="1">
      <c r="B18" s="86" t="s">
        <v>297</v>
      </c>
      <c r="C18" s="86" t="s">
        <v>298</v>
      </c>
      <c r="D18" s="86" t="s">
        <v>100</v>
      </c>
      <c r="E18" s="86" t="s">
        <v>123</v>
      </c>
      <c r="F18" s="86" t="s">
        <v>292</v>
      </c>
      <c r="G18" s="86" t="s">
        <v>284</v>
      </c>
      <c r="H18" s="86" t="s">
        <v>299</v>
      </c>
      <c r="I18" s="86" t="s">
        <v>150</v>
      </c>
      <c r="J18" s="86" t="s">
        <v>300</v>
      </c>
      <c r="K18" s="87">
        <v>1.42</v>
      </c>
      <c r="L18" s="86" t="s">
        <v>102</v>
      </c>
      <c r="M18" s="88">
        <v>9.4999999999999998E-3</v>
      </c>
      <c r="N18" s="88">
        <v>1.78E-2</v>
      </c>
      <c r="O18" s="87">
        <v>40000</v>
      </c>
      <c r="P18" s="87">
        <v>108.86</v>
      </c>
      <c r="Q18" s="87">
        <v>0</v>
      </c>
      <c r="R18" s="87">
        <v>43.543999999999997</v>
      </c>
      <c r="S18" s="88">
        <v>1E-4</v>
      </c>
      <c r="T18" s="88">
        <f t="shared" si="0"/>
        <v>1.8274643387526147E-3</v>
      </c>
      <c r="U18" s="88">
        <f>R18/'סכום נכסי הקרן'!$C$42</f>
        <v>3.101814024710654E-4</v>
      </c>
    </row>
    <row r="19" spans="2:21" s="83" customFormat="1">
      <c r="B19" s="86" t="s">
        <v>301</v>
      </c>
      <c r="C19" s="86" t="s">
        <v>302</v>
      </c>
      <c r="D19" s="86" t="s">
        <v>100</v>
      </c>
      <c r="E19" s="86" t="s">
        <v>123</v>
      </c>
      <c r="F19" s="86" t="s">
        <v>292</v>
      </c>
      <c r="G19" s="86" t="s">
        <v>284</v>
      </c>
      <c r="H19" s="86" t="s">
        <v>299</v>
      </c>
      <c r="I19" s="86" t="s">
        <v>150</v>
      </c>
      <c r="J19" s="86" t="s">
        <v>300</v>
      </c>
      <c r="K19" s="87">
        <v>1.01</v>
      </c>
      <c r="L19" s="86" t="s">
        <v>102</v>
      </c>
      <c r="M19" s="88">
        <v>0.01</v>
      </c>
      <c r="N19" s="88">
        <v>1.9E-2</v>
      </c>
      <c r="O19" s="87">
        <v>140000</v>
      </c>
      <c r="P19" s="87">
        <v>108.32</v>
      </c>
      <c r="Q19" s="87">
        <v>1.52563</v>
      </c>
      <c r="R19" s="87">
        <v>153.17363</v>
      </c>
      <c r="S19" s="88">
        <v>2.9999999999999997E-4</v>
      </c>
      <c r="T19" s="88">
        <f t="shared" si="0"/>
        <v>6.4284251897457215E-3</v>
      </c>
      <c r="U19" s="88">
        <f>R19/'סכום נכסי הקרן'!$C$42</f>
        <v>1.0911172922787079E-3</v>
      </c>
    </row>
    <row r="20" spans="2:21" s="83" customFormat="1">
      <c r="B20" s="86" t="s">
        <v>303</v>
      </c>
      <c r="C20" s="86" t="s">
        <v>304</v>
      </c>
      <c r="D20" s="86" t="s">
        <v>100</v>
      </c>
      <c r="E20" s="86" t="s">
        <v>123</v>
      </c>
      <c r="F20" s="86" t="s">
        <v>292</v>
      </c>
      <c r="G20" s="86" t="s">
        <v>284</v>
      </c>
      <c r="H20" s="86" t="s">
        <v>205</v>
      </c>
      <c r="I20" s="86" t="s">
        <v>206</v>
      </c>
      <c r="J20" s="86" t="s">
        <v>305</v>
      </c>
      <c r="K20" s="87">
        <v>0.57999999999999996</v>
      </c>
      <c r="L20" s="86" t="s">
        <v>102</v>
      </c>
      <c r="M20" s="88">
        <v>1E-3</v>
      </c>
      <c r="N20" s="88">
        <v>1.7299999999999999E-2</v>
      </c>
      <c r="O20" s="87">
        <v>354885</v>
      </c>
      <c r="P20" s="87">
        <v>107.36</v>
      </c>
      <c r="Q20" s="87">
        <v>0</v>
      </c>
      <c r="R20" s="87">
        <v>381.00453599999997</v>
      </c>
      <c r="S20" s="88">
        <v>1E-4</v>
      </c>
      <c r="T20" s="88">
        <f t="shared" si="0"/>
        <v>1.5990083649710333E-2</v>
      </c>
      <c r="U20" s="88">
        <f>R20/'סכום נכסי הקרן'!$C$42</f>
        <v>2.714048349355078E-3</v>
      </c>
    </row>
    <row r="21" spans="2:21" s="83" customFormat="1">
      <c r="B21" s="86" t="s">
        <v>306</v>
      </c>
      <c r="C21" s="86" t="s">
        <v>307</v>
      </c>
      <c r="D21" s="86" t="s">
        <v>100</v>
      </c>
      <c r="E21" s="86" t="s">
        <v>123</v>
      </c>
      <c r="F21" s="86" t="s">
        <v>308</v>
      </c>
      <c r="G21" s="86" t="s">
        <v>284</v>
      </c>
      <c r="H21" s="86" t="s">
        <v>205</v>
      </c>
      <c r="I21" s="86" t="s">
        <v>206</v>
      </c>
      <c r="J21" s="86" t="s">
        <v>309</v>
      </c>
      <c r="K21" s="87">
        <v>4.91</v>
      </c>
      <c r="L21" s="86" t="s">
        <v>102</v>
      </c>
      <c r="M21" s="88">
        <v>1.3899999999999999E-2</v>
      </c>
      <c r="N21" s="88">
        <v>1.83E-2</v>
      </c>
      <c r="O21" s="87">
        <v>203000</v>
      </c>
      <c r="P21" s="87">
        <v>99.5</v>
      </c>
      <c r="Q21" s="87">
        <v>0</v>
      </c>
      <c r="R21" s="87">
        <v>201.98500000000001</v>
      </c>
      <c r="S21" s="88">
        <v>1E-4</v>
      </c>
      <c r="T21" s="88">
        <f t="shared" si="0"/>
        <v>8.4769516916899448E-3</v>
      </c>
      <c r="U21" s="88">
        <f>R21/'סכום נכסי הקרן'!$C$42</f>
        <v>1.4388202870227391E-3</v>
      </c>
    </row>
    <row r="22" spans="2:21" s="83" customFormat="1">
      <c r="B22" s="86" t="s">
        <v>310</v>
      </c>
      <c r="C22" s="86" t="s">
        <v>311</v>
      </c>
      <c r="D22" s="86" t="s">
        <v>100</v>
      </c>
      <c r="E22" s="86" t="s">
        <v>123</v>
      </c>
      <c r="F22" s="86" t="s">
        <v>312</v>
      </c>
      <c r="G22" s="86" t="s">
        <v>284</v>
      </c>
      <c r="H22" s="86" t="s">
        <v>205</v>
      </c>
      <c r="I22" s="86" t="s">
        <v>206</v>
      </c>
      <c r="J22" s="86" t="s">
        <v>313</v>
      </c>
      <c r="K22" s="87">
        <v>4.0999999999999996</v>
      </c>
      <c r="L22" s="86" t="s">
        <v>102</v>
      </c>
      <c r="M22" s="88">
        <v>1.7500000000000002E-2</v>
      </c>
      <c r="N22" s="88">
        <v>-8.9999999999999998E-4</v>
      </c>
      <c r="O22" s="87">
        <v>116382.67</v>
      </c>
      <c r="P22" s="87">
        <v>108.29</v>
      </c>
      <c r="Q22" s="87">
        <v>0</v>
      </c>
      <c r="R22" s="87">
        <v>126.030793343</v>
      </c>
      <c r="S22" s="88">
        <v>0</v>
      </c>
      <c r="T22" s="88">
        <f t="shared" si="0"/>
        <v>5.2892885453571774E-3</v>
      </c>
      <c r="U22" s="88">
        <f>R22/'סכום נכסי הקרן'!$C$42</f>
        <v>8.9776796421258396E-4</v>
      </c>
    </row>
    <row r="23" spans="2:21" s="83" customFormat="1">
      <c r="B23" s="86" t="s">
        <v>314</v>
      </c>
      <c r="C23" s="86" t="s">
        <v>315</v>
      </c>
      <c r="D23" s="86" t="s">
        <v>100</v>
      </c>
      <c r="E23" s="86" t="s">
        <v>123</v>
      </c>
      <c r="F23" s="86" t="s">
        <v>312</v>
      </c>
      <c r="G23" s="86" t="s">
        <v>284</v>
      </c>
      <c r="H23" s="86" t="s">
        <v>316</v>
      </c>
      <c r="I23" s="86" t="s">
        <v>206</v>
      </c>
      <c r="J23" s="86" t="s">
        <v>317</v>
      </c>
      <c r="K23" s="87">
        <v>0.16</v>
      </c>
      <c r="L23" s="86" t="s">
        <v>102</v>
      </c>
      <c r="M23" s="88">
        <v>4.2000000000000003E-2</v>
      </c>
      <c r="N23" s="88">
        <v>1.0800000000000001E-2</v>
      </c>
      <c r="O23" s="87">
        <v>100000.2</v>
      </c>
      <c r="P23" s="87">
        <v>115.61</v>
      </c>
      <c r="Q23" s="87">
        <v>0</v>
      </c>
      <c r="R23" s="87">
        <v>115.61023122</v>
      </c>
      <c r="S23" s="88">
        <v>2.9999999999999997E-4</v>
      </c>
      <c r="T23" s="88">
        <f t="shared" si="0"/>
        <v>4.8519560616731173E-3</v>
      </c>
      <c r="U23" s="88">
        <f>R23/'סכום נכסי הקרן'!$C$42</f>
        <v>8.235381145467516E-4</v>
      </c>
    </row>
    <row r="24" spans="2:21" s="83" customFormat="1">
      <c r="B24" s="86" t="s">
        <v>318</v>
      </c>
      <c r="C24" s="86" t="s">
        <v>319</v>
      </c>
      <c r="D24" s="86" t="s">
        <v>100</v>
      </c>
      <c r="E24" s="86" t="s">
        <v>123</v>
      </c>
      <c r="F24" s="86" t="s">
        <v>320</v>
      </c>
      <c r="G24" s="86" t="s">
        <v>321</v>
      </c>
      <c r="H24" s="86" t="s">
        <v>322</v>
      </c>
      <c r="I24" s="86" t="s">
        <v>206</v>
      </c>
      <c r="J24" s="86" t="s">
        <v>293</v>
      </c>
      <c r="K24" s="87">
        <v>7</v>
      </c>
      <c r="L24" s="86" t="s">
        <v>102</v>
      </c>
      <c r="M24" s="88">
        <v>9.1999999999999998E-3</v>
      </c>
      <c r="N24" s="88">
        <v>3.1199999999999999E-2</v>
      </c>
      <c r="O24" s="87">
        <v>337500</v>
      </c>
      <c r="P24" s="87">
        <v>94.02</v>
      </c>
      <c r="Q24" s="87">
        <v>0</v>
      </c>
      <c r="R24" s="87">
        <v>317.3175</v>
      </c>
      <c r="S24" s="88">
        <v>2.0000000000000001E-4</v>
      </c>
      <c r="T24" s="88">
        <f t="shared" si="0"/>
        <v>1.3317251867355615E-2</v>
      </c>
      <c r="U24" s="88">
        <f>R24/'סכום נכסי הקרן'!$C$42</f>
        <v>2.2603800105321582E-3</v>
      </c>
    </row>
    <row r="25" spans="2:21" s="83" customFormat="1">
      <c r="B25" s="86" t="s">
        <v>323</v>
      </c>
      <c r="C25" s="86" t="s">
        <v>324</v>
      </c>
      <c r="D25" s="86" t="s">
        <v>100</v>
      </c>
      <c r="E25" s="86" t="s">
        <v>123</v>
      </c>
      <c r="F25" s="86" t="s">
        <v>325</v>
      </c>
      <c r="G25" s="86" t="s">
        <v>321</v>
      </c>
      <c r="H25" s="86" t="s">
        <v>322</v>
      </c>
      <c r="I25" s="86" t="s">
        <v>206</v>
      </c>
      <c r="J25" s="86" t="s">
        <v>326</v>
      </c>
      <c r="K25" s="87">
        <v>4.63</v>
      </c>
      <c r="L25" s="86" t="s">
        <v>102</v>
      </c>
      <c r="M25" s="88">
        <v>6.8999999999999999E-3</v>
      </c>
      <c r="N25" s="88">
        <v>2.8299999999999999E-2</v>
      </c>
      <c r="O25" s="87">
        <v>175490</v>
      </c>
      <c r="P25" s="87">
        <v>98.53</v>
      </c>
      <c r="Q25" s="87">
        <v>0</v>
      </c>
      <c r="R25" s="87">
        <v>172.91029700000001</v>
      </c>
      <c r="S25" s="88">
        <v>1E-3</v>
      </c>
      <c r="T25" s="88">
        <f t="shared" si="0"/>
        <v>7.2567380481954637E-3</v>
      </c>
      <c r="U25" s="88">
        <f>R25/'סכום נכסי הקרן'!$C$42</f>
        <v>1.2317094990159025E-3</v>
      </c>
    </row>
    <row r="26" spans="2:21" s="83" customFormat="1">
      <c r="B26" s="86" t="s">
        <v>327</v>
      </c>
      <c r="C26" s="86" t="s">
        <v>328</v>
      </c>
      <c r="D26" s="86" t="s">
        <v>100</v>
      </c>
      <c r="E26" s="86" t="s">
        <v>123</v>
      </c>
      <c r="F26" s="86" t="s">
        <v>325</v>
      </c>
      <c r="G26" s="86" t="s">
        <v>321</v>
      </c>
      <c r="H26" s="86" t="s">
        <v>322</v>
      </c>
      <c r="I26" s="86" t="s">
        <v>206</v>
      </c>
      <c r="J26" s="86" t="s">
        <v>326</v>
      </c>
      <c r="K26" s="87">
        <v>4.59</v>
      </c>
      <c r="L26" s="86" t="s">
        <v>102</v>
      </c>
      <c r="M26" s="88">
        <v>6.8999999999999999E-3</v>
      </c>
      <c r="N26" s="88">
        <v>2.8000000000000001E-2</v>
      </c>
      <c r="O26" s="87">
        <v>219646.17</v>
      </c>
      <c r="P26" s="87">
        <v>99.07</v>
      </c>
      <c r="Q26" s="87">
        <v>0</v>
      </c>
      <c r="R26" s="87">
        <v>217.603460619</v>
      </c>
      <c r="S26" s="88">
        <v>1.1000000000000001E-3</v>
      </c>
      <c r="T26" s="88">
        <f t="shared" si="0"/>
        <v>9.1324307429354566E-3</v>
      </c>
      <c r="U26" s="88">
        <f>R26/'סכום נכסי הקרן'!$C$42</f>
        <v>1.5500768555336826E-3</v>
      </c>
    </row>
    <row r="27" spans="2:21" s="83" customFormat="1">
      <c r="B27" s="86" t="s">
        <v>329</v>
      </c>
      <c r="C27" s="86" t="s">
        <v>330</v>
      </c>
      <c r="D27" s="86" t="s">
        <v>100</v>
      </c>
      <c r="E27" s="86" t="s">
        <v>123</v>
      </c>
      <c r="F27" s="86" t="s">
        <v>331</v>
      </c>
      <c r="G27" s="86" t="s">
        <v>284</v>
      </c>
      <c r="H27" s="86" t="s">
        <v>322</v>
      </c>
      <c r="I27" s="86" t="s">
        <v>206</v>
      </c>
      <c r="J27" s="86" t="s">
        <v>332</v>
      </c>
      <c r="K27" s="87">
        <v>1.89</v>
      </c>
      <c r="L27" s="86" t="s">
        <v>102</v>
      </c>
      <c r="M27" s="88">
        <v>2.4199999999999999E-2</v>
      </c>
      <c r="N27" s="88">
        <v>4.41E-2</v>
      </c>
      <c r="O27" s="87">
        <v>7</v>
      </c>
      <c r="P27" s="87">
        <v>5327000</v>
      </c>
      <c r="Q27" s="87">
        <v>0</v>
      </c>
      <c r="R27" s="87">
        <v>372.89</v>
      </c>
      <c r="S27" s="88">
        <v>0</v>
      </c>
      <c r="T27" s="88">
        <f t="shared" si="0"/>
        <v>1.5649530986530005E-2</v>
      </c>
      <c r="U27" s="88">
        <f>R27/'סכום נכסי הקרן'!$C$42</f>
        <v>2.6562452500329685E-3</v>
      </c>
    </row>
    <row r="28" spans="2:21" s="83" customFormat="1">
      <c r="B28" s="86" t="s">
        <v>333</v>
      </c>
      <c r="C28" s="86" t="s">
        <v>334</v>
      </c>
      <c r="D28" s="86" t="s">
        <v>100</v>
      </c>
      <c r="E28" s="86" t="s">
        <v>123</v>
      </c>
      <c r="F28" s="86" t="s">
        <v>335</v>
      </c>
      <c r="G28" s="86" t="s">
        <v>321</v>
      </c>
      <c r="H28" s="86" t="s">
        <v>322</v>
      </c>
      <c r="I28" s="86" t="s">
        <v>206</v>
      </c>
      <c r="J28" s="86" t="s">
        <v>336</v>
      </c>
      <c r="K28" s="87">
        <v>6.91</v>
      </c>
      <c r="L28" s="86" t="s">
        <v>102</v>
      </c>
      <c r="M28" s="88">
        <v>3.5000000000000001E-3</v>
      </c>
      <c r="N28" s="88">
        <v>3.0099999999999998E-2</v>
      </c>
      <c r="O28" s="87">
        <v>400000</v>
      </c>
      <c r="P28" s="87">
        <v>88.59</v>
      </c>
      <c r="Q28" s="87">
        <v>0</v>
      </c>
      <c r="R28" s="87">
        <v>354.36</v>
      </c>
      <c r="S28" s="88">
        <v>2.0000000000000001E-4</v>
      </c>
      <c r="T28" s="88">
        <f t="shared" si="0"/>
        <v>1.4871859798832827E-2</v>
      </c>
      <c r="U28" s="88">
        <f>R28/'סכום נכסי הקרן'!$C$42</f>
        <v>2.5242486170229364E-3</v>
      </c>
    </row>
    <row r="29" spans="2:21" s="83" customFormat="1">
      <c r="B29" s="86" t="s">
        <v>337</v>
      </c>
      <c r="C29" s="86" t="s">
        <v>338</v>
      </c>
      <c r="D29" s="86" t="s">
        <v>100</v>
      </c>
      <c r="E29" s="86" t="s">
        <v>123</v>
      </c>
      <c r="F29" s="86" t="s">
        <v>339</v>
      </c>
      <c r="G29" s="86" t="s">
        <v>321</v>
      </c>
      <c r="H29" s="86" t="s">
        <v>322</v>
      </c>
      <c r="I29" s="86" t="s">
        <v>206</v>
      </c>
      <c r="J29" s="86" t="s">
        <v>340</v>
      </c>
      <c r="K29" s="87">
        <v>2.85</v>
      </c>
      <c r="L29" s="86" t="s">
        <v>102</v>
      </c>
      <c r="M29" s="88">
        <v>2.1499999999999998E-2</v>
      </c>
      <c r="N29" s="88">
        <v>2.6100000000000002E-2</v>
      </c>
      <c r="O29" s="87">
        <v>140322.6</v>
      </c>
      <c r="P29" s="87">
        <v>110.57</v>
      </c>
      <c r="Q29" s="87">
        <v>0</v>
      </c>
      <c r="R29" s="87">
        <v>155.15469881999999</v>
      </c>
      <c r="S29" s="88">
        <v>1E-4</v>
      </c>
      <c r="T29" s="88">
        <f t="shared" si="0"/>
        <v>6.5115671294197226E-3</v>
      </c>
      <c r="U29" s="88">
        <f>R29/'סכום נכסי הקרן'!$C$42</f>
        <v>1.1052292412264228E-3</v>
      </c>
    </row>
    <row r="30" spans="2:21" s="83" customFormat="1">
      <c r="B30" s="86" t="s">
        <v>341</v>
      </c>
      <c r="C30" s="86" t="s">
        <v>342</v>
      </c>
      <c r="D30" s="86" t="s">
        <v>100</v>
      </c>
      <c r="E30" s="86" t="s">
        <v>123</v>
      </c>
      <c r="F30" s="86" t="s">
        <v>339</v>
      </c>
      <c r="G30" s="86" t="s">
        <v>321</v>
      </c>
      <c r="H30" s="86" t="s">
        <v>322</v>
      </c>
      <c r="I30" s="86" t="s">
        <v>206</v>
      </c>
      <c r="J30" s="86" t="s">
        <v>343</v>
      </c>
      <c r="K30" s="87">
        <v>5.57</v>
      </c>
      <c r="L30" s="86" t="s">
        <v>102</v>
      </c>
      <c r="M30" s="88">
        <v>1.43E-2</v>
      </c>
      <c r="N30" s="88">
        <v>2.81E-2</v>
      </c>
      <c r="O30" s="87">
        <v>278350</v>
      </c>
      <c r="P30" s="87">
        <v>101.43</v>
      </c>
      <c r="Q30" s="87">
        <v>0</v>
      </c>
      <c r="R30" s="87">
        <v>282.33040499999998</v>
      </c>
      <c r="S30" s="88">
        <v>6.9999999999999999E-4</v>
      </c>
      <c r="T30" s="88">
        <f t="shared" si="0"/>
        <v>1.184890563299382E-2</v>
      </c>
      <c r="U30" s="88">
        <f>R30/'סכום נכסי הקרן'!$C$42</f>
        <v>2.0111528794581088E-3</v>
      </c>
    </row>
    <row r="31" spans="2:21" s="83" customFormat="1">
      <c r="B31" s="86" t="s">
        <v>344</v>
      </c>
      <c r="C31" s="86" t="s">
        <v>345</v>
      </c>
      <c r="D31" s="86" t="s">
        <v>100</v>
      </c>
      <c r="E31" s="86" t="s">
        <v>123</v>
      </c>
      <c r="F31" s="86" t="s">
        <v>312</v>
      </c>
      <c r="G31" s="86" t="s">
        <v>284</v>
      </c>
      <c r="H31" s="86" t="s">
        <v>322</v>
      </c>
      <c r="I31" s="86" t="s">
        <v>206</v>
      </c>
      <c r="J31" s="86" t="s">
        <v>346</v>
      </c>
      <c r="K31" s="87">
        <v>2.98</v>
      </c>
      <c r="L31" s="86" t="s">
        <v>102</v>
      </c>
      <c r="M31" s="88">
        <v>2.5899999999999999E-2</v>
      </c>
      <c r="N31" s="88">
        <v>3.9800000000000002E-2</v>
      </c>
      <c r="O31" s="87">
        <v>3</v>
      </c>
      <c r="P31" s="87">
        <v>5363461</v>
      </c>
      <c r="Q31" s="87">
        <v>0</v>
      </c>
      <c r="R31" s="87">
        <v>160.90383</v>
      </c>
      <c r="S31" s="88">
        <v>0</v>
      </c>
      <c r="T31" s="88">
        <f t="shared" si="0"/>
        <v>6.7528479536494842E-3</v>
      </c>
      <c r="U31" s="88">
        <f>R31/'סכום נכסי הקרן'!$C$42</f>
        <v>1.1461826118952299E-3</v>
      </c>
    </row>
    <row r="32" spans="2:21" s="83" customFormat="1">
      <c r="B32" s="86" t="s">
        <v>347</v>
      </c>
      <c r="C32" s="86" t="s">
        <v>348</v>
      </c>
      <c r="D32" s="86" t="s">
        <v>100</v>
      </c>
      <c r="E32" s="86" t="s">
        <v>123</v>
      </c>
      <c r="F32" s="86" t="s">
        <v>312</v>
      </c>
      <c r="G32" s="86" t="s">
        <v>284</v>
      </c>
      <c r="H32" s="86" t="s">
        <v>322</v>
      </c>
      <c r="I32" s="86" t="s">
        <v>206</v>
      </c>
      <c r="J32" s="86" t="s">
        <v>332</v>
      </c>
      <c r="K32" s="87">
        <v>0.75</v>
      </c>
      <c r="L32" s="86" t="s">
        <v>102</v>
      </c>
      <c r="M32" s="88">
        <v>1.5900000000000001E-2</v>
      </c>
      <c r="N32" s="88">
        <v>3.6299999999999999E-2</v>
      </c>
      <c r="O32" s="87">
        <v>11</v>
      </c>
      <c r="P32" s="87">
        <v>5453667</v>
      </c>
      <c r="Q32" s="87">
        <v>0</v>
      </c>
      <c r="R32" s="87">
        <v>599.90337</v>
      </c>
      <c r="S32" s="88">
        <v>0</v>
      </c>
      <c r="T32" s="88">
        <f t="shared" si="0"/>
        <v>2.5176878912651923E-2</v>
      </c>
      <c r="U32" s="88">
        <f>R32/'סכום נכסי הקרן'!$C$42</f>
        <v>4.2733526697987887E-3</v>
      </c>
    </row>
    <row r="33" spans="2:21" s="83" customFormat="1">
      <c r="B33" s="86" t="s">
        <v>349</v>
      </c>
      <c r="C33" s="86" t="s">
        <v>350</v>
      </c>
      <c r="D33" s="86" t="s">
        <v>100</v>
      </c>
      <c r="E33" s="86" t="s">
        <v>123</v>
      </c>
      <c r="F33" s="86" t="s">
        <v>312</v>
      </c>
      <c r="G33" s="86" t="s">
        <v>284</v>
      </c>
      <c r="H33" s="86" t="s">
        <v>322</v>
      </c>
      <c r="I33" s="86" t="s">
        <v>206</v>
      </c>
      <c r="J33" s="86" t="s">
        <v>351</v>
      </c>
      <c r="K33" s="87">
        <v>1.99</v>
      </c>
      <c r="L33" s="86" t="s">
        <v>102</v>
      </c>
      <c r="M33" s="88">
        <v>2.0199999999999999E-2</v>
      </c>
      <c r="N33" s="88">
        <v>3.8800000000000001E-2</v>
      </c>
      <c r="O33" s="87">
        <v>6</v>
      </c>
      <c r="P33" s="87">
        <v>5317749</v>
      </c>
      <c r="Q33" s="87">
        <v>6.6038199999999998</v>
      </c>
      <c r="R33" s="87">
        <v>325.66876000000002</v>
      </c>
      <c r="S33" s="88">
        <v>0</v>
      </c>
      <c r="T33" s="88">
        <f t="shared" si="0"/>
        <v>1.3667739416355504E-2</v>
      </c>
      <c r="U33" s="88">
        <f>R33/'סכום נכסי הקרן'!$C$42</f>
        <v>2.319869389992027E-3</v>
      </c>
    </row>
    <row r="34" spans="2:21" s="83" customFormat="1">
      <c r="B34" s="86" t="s">
        <v>352</v>
      </c>
      <c r="C34" s="86" t="s">
        <v>353</v>
      </c>
      <c r="D34" s="86" t="s">
        <v>100</v>
      </c>
      <c r="E34" s="86" t="s">
        <v>123</v>
      </c>
      <c r="F34" s="86" t="s">
        <v>354</v>
      </c>
      <c r="G34" s="86" t="s">
        <v>321</v>
      </c>
      <c r="H34" s="86" t="s">
        <v>322</v>
      </c>
      <c r="I34" s="86" t="s">
        <v>206</v>
      </c>
      <c r="J34" s="86" t="s">
        <v>355</v>
      </c>
      <c r="K34" s="87">
        <v>0.97</v>
      </c>
      <c r="L34" s="86" t="s">
        <v>102</v>
      </c>
      <c r="M34" s="88">
        <v>0.04</v>
      </c>
      <c r="N34" s="88">
        <v>1.8499999999999999E-2</v>
      </c>
      <c r="O34" s="87">
        <v>102606.42</v>
      </c>
      <c r="P34" s="87">
        <v>111.11</v>
      </c>
      <c r="Q34" s="87">
        <v>0</v>
      </c>
      <c r="R34" s="87">
        <v>114.005993262</v>
      </c>
      <c r="S34" s="88">
        <v>5.9999999999999995E-4</v>
      </c>
      <c r="T34" s="88">
        <f t="shared" si="0"/>
        <v>4.784629043964172E-3</v>
      </c>
      <c r="U34" s="88">
        <f>R34/'סכום נכסי הקרן'!$C$42</f>
        <v>8.1211048319203554E-4</v>
      </c>
    </row>
    <row r="35" spans="2:21" s="83" customFormat="1">
      <c r="B35" s="86" t="s">
        <v>356</v>
      </c>
      <c r="C35" s="86" t="s">
        <v>357</v>
      </c>
      <c r="D35" s="86" t="s">
        <v>100</v>
      </c>
      <c r="E35" s="86" t="s">
        <v>123</v>
      </c>
      <c r="F35" s="86" t="s">
        <v>358</v>
      </c>
      <c r="G35" s="86" t="s">
        <v>359</v>
      </c>
      <c r="H35" s="86" t="s">
        <v>360</v>
      </c>
      <c r="I35" s="86" t="s">
        <v>206</v>
      </c>
      <c r="J35" s="86" t="s">
        <v>361</v>
      </c>
      <c r="K35" s="87">
        <v>6.03</v>
      </c>
      <c r="L35" s="86" t="s">
        <v>102</v>
      </c>
      <c r="M35" s="88">
        <v>5.1499999999999997E-2</v>
      </c>
      <c r="N35" s="88">
        <v>0.03</v>
      </c>
      <c r="O35" s="87">
        <v>252000.01</v>
      </c>
      <c r="P35" s="87">
        <v>151.35</v>
      </c>
      <c r="Q35" s="87">
        <v>0</v>
      </c>
      <c r="R35" s="87">
        <v>381.402015135</v>
      </c>
      <c r="S35" s="88">
        <v>1E-4</v>
      </c>
      <c r="T35" s="88">
        <f t="shared" si="0"/>
        <v>1.6006765143018499E-2</v>
      </c>
      <c r="U35" s="88">
        <f>R35/'סכום נכסי הקרן'!$C$42</f>
        <v>2.7168797528905205E-3</v>
      </c>
    </row>
    <row r="36" spans="2:21" s="83" customFormat="1">
      <c r="B36" s="86" t="s">
        <v>362</v>
      </c>
      <c r="C36" s="86" t="s">
        <v>363</v>
      </c>
      <c r="D36" s="86" t="s">
        <v>100</v>
      </c>
      <c r="E36" s="86" t="s">
        <v>123</v>
      </c>
      <c r="F36" s="86" t="s">
        <v>364</v>
      </c>
      <c r="G36" s="86" t="s">
        <v>365</v>
      </c>
      <c r="H36" s="86" t="s">
        <v>366</v>
      </c>
      <c r="I36" s="86" t="s">
        <v>206</v>
      </c>
      <c r="J36" s="86" t="s">
        <v>367</v>
      </c>
      <c r="K36" s="87">
        <v>3.7</v>
      </c>
      <c r="L36" s="86" t="s">
        <v>102</v>
      </c>
      <c r="M36" s="88">
        <v>3.2300000000000002E-2</v>
      </c>
      <c r="N36" s="88">
        <v>3.9899999999999998E-2</v>
      </c>
      <c r="O36" s="87">
        <v>149000</v>
      </c>
      <c r="P36" s="87">
        <v>99.12</v>
      </c>
      <c r="Q36" s="87">
        <v>0</v>
      </c>
      <c r="R36" s="87">
        <v>147.68879999999999</v>
      </c>
      <c r="S36" s="88">
        <v>5.9999999999999995E-4</v>
      </c>
      <c r="T36" s="88">
        <f t="shared" si="0"/>
        <v>6.1982366165985476E-3</v>
      </c>
      <c r="U36" s="88">
        <f>R36/'סכום נכסי הקרן'!$C$42</f>
        <v>1.0520466450778219E-3</v>
      </c>
    </row>
    <row r="37" spans="2:21" s="83" customFormat="1">
      <c r="B37" s="86" t="s">
        <v>368</v>
      </c>
      <c r="C37" s="86" t="s">
        <v>369</v>
      </c>
      <c r="D37" s="86" t="s">
        <v>100</v>
      </c>
      <c r="E37" s="86" t="s">
        <v>123</v>
      </c>
      <c r="F37" s="86" t="s">
        <v>370</v>
      </c>
      <c r="G37" s="86" t="s">
        <v>371</v>
      </c>
      <c r="H37" s="86" t="s">
        <v>366</v>
      </c>
      <c r="I37" s="86" t="s">
        <v>206</v>
      </c>
      <c r="J37" s="86" t="s">
        <v>372</v>
      </c>
      <c r="K37" s="87">
        <v>5.55</v>
      </c>
      <c r="L37" s="86" t="s">
        <v>102</v>
      </c>
      <c r="M37" s="88">
        <v>7.4999999999999997E-3</v>
      </c>
      <c r="N37" s="88">
        <v>4.5699999999999998E-2</v>
      </c>
      <c r="O37" s="87">
        <v>300000</v>
      </c>
      <c r="P37" s="87">
        <v>85.68</v>
      </c>
      <c r="Q37" s="87">
        <v>0</v>
      </c>
      <c r="R37" s="87">
        <v>257.04000000000002</v>
      </c>
      <c r="S37" s="88">
        <v>2.9999999999999997E-4</v>
      </c>
      <c r="T37" s="88">
        <f t="shared" si="0"/>
        <v>1.0787512255028756E-2</v>
      </c>
      <c r="U37" s="88">
        <f>R37/'סכום נכסי הקרן'!$C$42</f>
        <v>1.830999166157511E-3</v>
      </c>
    </row>
    <row r="38" spans="2:21" s="83" customFormat="1">
      <c r="B38" s="86" t="s">
        <v>373</v>
      </c>
      <c r="C38" s="86" t="s">
        <v>374</v>
      </c>
      <c r="D38" s="86" t="s">
        <v>100</v>
      </c>
      <c r="E38" s="86" t="s">
        <v>123</v>
      </c>
      <c r="F38" s="86" t="s">
        <v>375</v>
      </c>
      <c r="G38" s="86" t="s">
        <v>376</v>
      </c>
      <c r="H38" s="86" t="s">
        <v>377</v>
      </c>
      <c r="I38" s="86" t="s">
        <v>150</v>
      </c>
      <c r="J38" s="86" t="s">
        <v>378</v>
      </c>
      <c r="K38" s="87">
        <v>0.33</v>
      </c>
      <c r="L38" s="86" t="s">
        <v>102</v>
      </c>
      <c r="M38" s="88">
        <v>1.35E-2</v>
      </c>
      <c r="N38" s="88">
        <v>2.6800000000000001E-2</v>
      </c>
      <c r="O38" s="87">
        <v>42105.26</v>
      </c>
      <c r="P38" s="87">
        <v>108.09</v>
      </c>
      <c r="Q38" s="87">
        <v>0</v>
      </c>
      <c r="R38" s="87">
        <v>45.511575534000002</v>
      </c>
      <c r="S38" s="88">
        <v>2.9999999999999997E-4</v>
      </c>
      <c r="T38" s="88">
        <f t="shared" si="0"/>
        <v>1.9100399891794737E-3</v>
      </c>
      <c r="U38" s="88">
        <f>R38/'סכום נכסי הקרן'!$C$42</f>
        <v>3.2419723332270689E-4</v>
      </c>
    </row>
    <row r="39" spans="2:21" s="83" customFormat="1">
      <c r="B39" s="86" t="s">
        <v>379</v>
      </c>
      <c r="C39" s="86" t="s">
        <v>380</v>
      </c>
      <c r="D39" s="86" t="s">
        <v>100</v>
      </c>
      <c r="E39" s="86" t="s">
        <v>123</v>
      </c>
      <c r="F39" s="86" t="s">
        <v>375</v>
      </c>
      <c r="G39" s="86" t="s">
        <v>376</v>
      </c>
      <c r="H39" s="86" t="s">
        <v>377</v>
      </c>
      <c r="I39" s="86" t="s">
        <v>150</v>
      </c>
      <c r="J39" s="86" t="s">
        <v>381</v>
      </c>
      <c r="K39" s="87">
        <v>1.38</v>
      </c>
      <c r="L39" s="86" t="s">
        <v>102</v>
      </c>
      <c r="M39" s="88">
        <v>0.01</v>
      </c>
      <c r="N39" s="88">
        <v>4.5199999999999997E-2</v>
      </c>
      <c r="O39" s="87">
        <v>168000</v>
      </c>
      <c r="P39" s="87">
        <v>103.05</v>
      </c>
      <c r="Q39" s="87">
        <v>0</v>
      </c>
      <c r="R39" s="87">
        <v>173.124</v>
      </c>
      <c r="S39" s="88">
        <v>2.0000000000000001E-4</v>
      </c>
      <c r="T39" s="88">
        <f t="shared" si="0"/>
        <v>7.2657067835340729E-3</v>
      </c>
      <c r="U39" s="88">
        <f>R39/'סכום נכסי הקרן'!$C$42</f>
        <v>1.2332317913237353E-3</v>
      </c>
    </row>
    <row r="40" spans="2:21" s="83" customFormat="1">
      <c r="B40" s="86" t="s">
        <v>382</v>
      </c>
      <c r="C40" s="86" t="s">
        <v>383</v>
      </c>
      <c r="D40" s="86" t="s">
        <v>100</v>
      </c>
      <c r="E40" s="86" t="s">
        <v>123</v>
      </c>
      <c r="F40" s="86" t="s">
        <v>375</v>
      </c>
      <c r="G40" s="86" t="s">
        <v>376</v>
      </c>
      <c r="H40" s="86" t="s">
        <v>377</v>
      </c>
      <c r="I40" s="86" t="s">
        <v>150</v>
      </c>
      <c r="J40" s="86" t="s">
        <v>305</v>
      </c>
      <c r="K40" s="87">
        <v>4.37</v>
      </c>
      <c r="L40" s="86" t="s">
        <v>102</v>
      </c>
      <c r="M40" s="88">
        <v>0.01</v>
      </c>
      <c r="N40" s="88">
        <v>5.1900000000000002E-2</v>
      </c>
      <c r="O40" s="87">
        <v>300000</v>
      </c>
      <c r="P40" s="87">
        <v>88.87</v>
      </c>
      <c r="Q40" s="87">
        <v>0</v>
      </c>
      <c r="R40" s="87">
        <v>266.61</v>
      </c>
      <c r="S40" s="88">
        <v>2.9999999999999997E-4</v>
      </c>
      <c r="T40" s="88">
        <f t="shared" si="0"/>
        <v>1.118914815714759E-2</v>
      </c>
      <c r="U40" s="88">
        <f>R40/'סכום נכסי הקרן'!$C$42</f>
        <v>1.899170120172946E-3</v>
      </c>
    </row>
    <row r="41" spans="2:21" s="83" customFormat="1">
      <c r="B41" s="86" t="s">
        <v>384</v>
      </c>
      <c r="C41" s="86">
        <v>11916590</v>
      </c>
      <c r="D41" s="86" t="s">
        <v>100</v>
      </c>
      <c r="E41" s="86" t="s">
        <v>123</v>
      </c>
      <c r="F41" s="86" t="s">
        <v>375</v>
      </c>
      <c r="G41" s="86" t="s">
        <v>376</v>
      </c>
      <c r="H41" s="86" t="s">
        <v>377</v>
      </c>
      <c r="I41" s="86" t="s">
        <v>150</v>
      </c>
      <c r="J41" s="86" t="s">
        <v>385</v>
      </c>
      <c r="K41" s="87">
        <v>3.04</v>
      </c>
      <c r="L41" s="86" t="s">
        <v>102</v>
      </c>
      <c r="M41" s="88">
        <v>3.5400000000000001E-2</v>
      </c>
      <c r="N41" s="88">
        <v>4.8000000000000001E-2</v>
      </c>
      <c r="O41" s="87">
        <v>300000</v>
      </c>
      <c r="P41" s="87">
        <f>R41*1000/O41*100</f>
        <v>96.561475409836007</v>
      </c>
      <c r="Q41" s="87">
        <v>0</v>
      </c>
      <c r="R41" s="87">
        <f>289684.426229508/1000</f>
        <v>289.68442622950801</v>
      </c>
      <c r="S41" s="88">
        <v>1.1000000000000001E-3</v>
      </c>
      <c r="T41" s="88">
        <f t="shared" si="0"/>
        <v>1.2157540842054898E-2</v>
      </c>
      <c r="U41" s="88">
        <f>R41/'סכום נכסי הקרן'!$C$42</f>
        <v>2.0635385265913714E-3</v>
      </c>
    </row>
    <row r="42" spans="2:21" s="83" customFormat="1">
      <c r="B42" s="86" t="s">
        <v>384</v>
      </c>
      <c r="C42" s="86">
        <v>1191659</v>
      </c>
      <c r="D42" s="86" t="s">
        <v>100</v>
      </c>
      <c r="E42" s="86" t="s">
        <v>123</v>
      </c>
      <c r="F42" s="86" t="s">
        <v>375</v>
      </c>
      <c r="G42" s="86" t="s">
        <v>376</v>
      </c>
      <c r="H42" s="86" t="s">
        <v>377</v>
      </c>
      <c r="I42" s="86" t="s">
        <v>150</v>
      </c>
      <c r="J42" s="86" t="s">
        <v>385</v>
      </c>
      <c r="K42" s="87">
        <v>0</v>
      </c>
      <c r="L42" s="86" t="s">
        <v>102</v>
      </c>
      <c r="M42" s="88">
        <v>0</v>
      </c>
      <c r="N42" s="88">
        <v>0</v>
      </c>
      <c r="O42" s="87">
        <v>450000</v>
      </c>
      <c r="P42" s="87">
        <f>R42*1000/O42*100</f>
        <v>97.61</v>
      </c>
      <c r="Q42" s="87">
        <v>0</v>
      </c>
      <c r="R42" s="87">
        <f>439245/1000</f>
        <v>439.245</v>
      </c>
      <c r="S42" s="88">
        <v>0</v>
      </c>
      <c r="T42" s="88">
        <f t="shared" si="0"/>
        <v>1.8434332479225435E-2</v>
      </c>
      <c r="U42" s="88">
        <f>R42/'סכום נכסי הקרן'!$C$42</f>
        <v>3.1289185680783375E-3</v>
      </c>
    </row>
    <row r="43" spans="2:21" s="83" customFormat="1">
      <c r="B43" s="86" t="s">
        <v>386</v>
      </c>
      <c r="C43" s="86" t="s">
        <v>387</v>
      </c>
      <c r="D43" s="86" t="s">
        <v>100</v>
      </c>
      <c r="E43" s="86" t="s">
        <v>123</v>
      </c>
      <c r="F43" s="86" t="s">
        <v>375</v>
      </c>
      <c r="G43" s="86" t="s">
        <v>376</v>
      </c>
      <c r="H43" s="86" t="s">
        <v>377</v>
      </c>
      <c r="I43" s="86" t="s">
        <v>150</v>
      </c>
      <c r="J43" s="86" t="s">
        <v>381</v>
      </c>
      <c r="K43" s="87">
        <v>1.53</v>
      </c>
      <c r="L43" s="86" t="s">
        <v>102</v>
      </c>
      <c r="M43" s="88">
        <v>1.8499999999999999E-2</v>
      </c>
      <c r="N43" s="88">
        <v>3.7400000000000003E-2</v>
      </c>
      <c r="O43" s="87">
        <v>129545.45</v>
      </c>
      <c r="P43" s="87">
        <v>106.43</v>
      </c>
      <c r="Q43" s="87">
        <v>0</v>
      </c>
      <c r="R43" s="87">
        <v>137.87522243500001</v>
      </c>
      <c r="S43" s="88">
        <v>2.0000000000000001E-4</v>
      </c>
      <c r="T43" s="88">
        <f t="shared" si="0"/>
        <v>5.7863781967101551E-3</v>
      </c>
      <c r="U43" s="88">
        <f>R43/'סכום נכסי הקרן'!$C$42</f>
        <v>9.821405902282383E-4</v>
      </c>
    </row>
    <row r="44" spans="2:21" s="83" customFormat="1">
      <c r="B44" s="86" t="s">
        <v>388</v>
      </c>
      <c r="C44" s="86" t="s">
        <v>389</v>
      </c>
      <c r="D44" s="86" t="s">
        <v>100</v>
      </c>
      <c r="E44" s="86" t="s">
        <v>123</v>
      </c>
      <c r="F44" s="86" t="s">
        <v>390</v>
      </c>
      <c r="G44" s="86" t="s">
        <v>371</v>
      </c>
      <c r="H44" s="86" t="s">
        <v>366</v>
      </c>
      <c r="I44" s="86" t="s">
        <v>206</v>
      </c>
      <c r="J44" s="86" t="s">
        <v>391</v>
      </c>
      <c r="K44" s="87">
        <v>5.14</v>
      </c>
      <c r="L44" s="86" t="s">
        <v>102</v>
      </c>
      <c r="M44" s="88">
        <v>7.4999999999999997E-3</v>
      </c>
      <c r="N44" s="88">
        <v>4.3099999999999999E-2</v>
      </c>
      <c r="O44" s="87">
        <v>138000</v>
      </c>
      <c r="P44" s="87">
        <v>88.76</v>
      </c>
      <c r="Q44" s="87">
        <v>0</v>
      </c>
      <c r="R44" s="87">
        <v>122.4888</v>
      </c>
      <c r="S44" s="88">
        <v>2.0000000000000001E-4</v>
      </c>
      <c r="T44" s="88">
        <f t="shared" si="0"/>
        <v>5.1406373759094546E-3</v>
      </c>
      <c r="U44" s="88">
        <f>R44/'סכום נכסי הקרן'!$C$42</f>
        <v>8.7253692290551713E-4</v>
      </c>
    </row>
    <row r="45" spans="2:21" s="83" customFormat="1">
      <c r="B45" s="86" t="s">
        <v>392</v>
      </c>
      <c r="C45" s="86" t="s">
        <v>393</v>
      </c>
      <c r="D45" s="86" t="s">
        <v>100</v>
      </c>
      <c r="E45" s="86" t="s">
        <v>123</v>
      </c>
      <c r="F45" s="86" t="s">
        <v>394</v>
      </c>
      <c r="G45" s="86" t="s">
        <v>321</v>
      </c>
      <c r="H45" s="86" t="s">
        <v>395</v>
      </c>
      <c r="I45" s="86" t="s">
        <v>206</v>
      </c>
      <c r="J45" s="86" t="s">
        <v>228</v>
      </c>
      <c r="K45" s="87">
        <v>3.73</v>
      </c>
      <c r="L45" s="86" t="s">
        <v>102</v>
      </c>
      <c r="M45" s="88">
        <v>2.4899999999999999E-2</v>
      </c>
      <c r="N45" s="88">
        <v>4.3099999999999999E-2</v>
      </c>
      <c r="O45" s="87">
        <v>304000</v>
      </c>
      <c r="P45" s="87">
        <v>96.66</v>
      </c>
      <c r="Q45" s="87">
        <v>0</v>
      </c>
      <c r="R45" s="87">
        <v>293.84640000000002</v>
      </c>
      <c r="S45" s="88">
        <v>1.6000000000000001E-3</v>
      </c>
      <c r="T45" s="88">
        <f t="shared" si="0"/>
        <v>1.2332211488858083E-2</v>
      </c>
      <c r="U45" s="88">
        <f>R45/'סכום נכסי הקרן'!$C$42</f>
        <v>2.0931859375131747E-3</v>
      </c>
    </row>
    <row r="46" spans="2:21" s="83" customFormat="1">
      <c r="B46" s="86" t="s">
        <v>396</v>
      </c>
      <c r="C46" s="86" t="s">
        <v>397</v>
      </c>
      <c r="D46" s="86" t="s">
        <v>100</v>
      </c>
      <c r="E46" s="86" t="s">
        <v>123</v>
      </c>
      <c r="F46" s="86" t="s">
        <v>398</v>
      </c>
      <c r="G46" s="86" t="s">
        <v>399</v>
      </c>
      <c r="H46" s="86" t="s">
        <v>400</v>
      </c>
      <c r="I46" s="86" t="s">
        <v>150</v>
      </c>
      <c r="J46" s="86" t="s">
        <v>372</v>
      </c>
      <c r="K46" s="87">
        <v>6.49</v>
      </c>
      <c r="L46" s="86" t="s">
        <v>102</v>
      </c>
      <c r="M46" s="88">
        <v>1.54E-2</v>
      </c>
      <c r="N46" s="88">
        <v>4.6899999999999997E-2</v>
      </c>
      <c r="O46" s="87">
        <v>298000</v>
      </c>
      <c r="P46" s="87">
        <v>86.8</v>
      </c>
      <c r="Q46" s="87">
        <v>0</v>
      </c>
      <c r="R46" s="87">
        <v>258.66399999999999</v>
      </c>
      <c r="S46" s="88">
        <v>8.9999999999999998E-4</v>
      </c>
      <c r="T46" s="88">
        <f t="shared" si="0"/>
        <v>1.0855668650539829E-2</v>
      </c>
      <c r="U46" s="88">
        <f>R46/'סכום נכסי הקרן'!$C$42</f>
        <v>1.8425675704752816E-3</v>
      </c>
    </row>
    <row r="47" spans="2:21" s="83" customFormat="1">
      <c r="B47" s="86" t="s">
        <v>401</v>
      </c>
      <c r="C47" s="86" t="s">
        <v>402</v>
      </c>
      <c r="D47" s="86" t="s">
        <v>100</v>
      </c>
      <c r="E47" s="86" t="s">
        <v>123</v>
      </c>
      <c r="F47" s="86" t="s">
        <v>398</v>
      </c>
      <c r="G47" s="86" t="s">
        <v>399</v>
      </c>
      <c r="H47" s="86" t="s">
        <v>400</v>
      </c>
      <c r="I47" s="86" t="s">
        <v>150</v>
      </c>
      <c r="J47" s="86" t="s">
        <v>403</v>
      </c>
      <c r="K47" s="87">
        <v>2.86</v>
      </c>
      <c r="L47" s="86" t="s">
        <v>102</v>
      </c>
      <c r="M47" s="88">
        <v>2.5700000000000001E-2</v>
      </c>
      <c r="N47" s="88">
        <v>4.5900000000000003E-2</v>
      </c>
      <c r="O47" s="87">
        <v>450000</v>
      </c>
      <c r="P47" s="87">
        <v>105.24</v>
      </c>
      <c r="Q47" s="87">
        <v>0</v>
      </c>
      <c r="R47" s="87">
        <v>473.58</v>
      </c>
      <c r="S47" s="88">
        <v>4.0000000000000002E-4</v>
      </c>
      <c r="T47" s="88">
        <f t="shared" si="0"/>
        <v>1.9875311444664322E-2</v>
      </c>
      <c r="U47" s="88">
        <f>R47/'סכום נכסי הקרן'!$C$42</f>
        <v>3.3735005645381031E-3</v>
      </c>
    </row>
    <row r="48" spans="2:21" s="83" customFormat="1">
      <c r="B48" s="86" t="s">
        <v>404</v>
      </c>
      <c r="C48" s="86" t="s">
        <v>405</v>
      </c>
      <c r="D48" s="86" t="s">
        <v>100</v>
      </c>
      <c r="E48" s="86" t="s">
        <v>123</v>
      </c>
      <c r="F48" s="86" t="s">
        <v>406</v>
      </c>
      <c r="G48" s="86" t="s">
        <v>321</v>
      </c>
      <c r="H48" s="86" t="s">
        <v>395</v>
      </c>
      <c r="I48" s="86" t="s">
        <v>206</v>
      </c>
      <c r="J48" s="86" t="s">
        <v>407</v>
      </c>
      <c r="K48" s="87">
        <v>5.09</v>
      </c>
      <c r="L48" s="86" t="s">
        <v>102</v>
      </c>
      <c r="M48" s="88">
        <v>3.6200000000000003E-2</v>
      </c>
      <c r="N48" s="88">
        <v>4.6199999999999998E-2</v>
      </c>
      <c r="O48" s="87">
        <v>144000</v>
      </c>
      <c r="P48" s="87">
        <v>96.18</v>
      </c>
      <c r="Q48" s="87">
        <v>0</v>
      </c>
      <c r="R48" s="87">
        <v>138.4992</v>
      </c>
      <c r="S48" s="88">
        <v>1E-4</v>
      </c>
      <c r="T48" s="88">
        <f t="shared" si="0"/>
        <v>5.8125654268272589E-3</v>
      </c>
      <c r="U48" s="88">
        <f>R48/'סכום נכסי הקרן'!$C$42</f>
        <v>9.865854330589883E-4</v>
      </c>
    </row>
    <row r="49" spans="2:21" s="83" customFormat="1">
      <c r="B49" s="86" t="s">
        <v>408</v>
      </c>
      <c r="C49" s="86" t="s">
        <v>409</v>
      </c>
      <c r="D49" s="86" t="s">
        <v>100</v>
      </c>
      <c r="E49" s="86" t="s">
        <v>123</v>
      </c>
      <c r="F49" s="86" t="s">
        <v>410</v>
      </c>
      <c r="G49" s="86" t="s">
        <v>411</v>
      </c>
      <c r="H49" s="86" t="s">
        <v>412</v>
      </c>
      <c r="I49" s="86" t="s">
        <v>150</v>
      </c>
      <c r="J49" s="86" t="s">
        <v>407</v>
      </c>
      <c r="K49" s="87">
        <v>4.0999999999999996</v>
      </c>
      <c r="L49" s="86" t="s">
        <v>102</v>
      </c>
      <c r="M49" s="88">
        <v>3.85E-2</v>
      </c>
      <c r="N49" s="88">
        <v>5.57E-2</v>
      </c>
      <c r="O49" s="87">
        <v>110000</v>
      </c>
      <c r="P49" s="87">
        <v>94.44</v>
      </c>
      <c r="Q49" s="87">
        <v>0</v>
      </c>
      <c r="R49" s="87">
        <v>103.884</v>
      </c>
      <c r="S49" s="88">
        <v>1.4E-3</v>
      </c>
      <c r="T49" s="88">
        <f t="shared" si="0"/>
        <v>4.3598269650692778E-3</v>
      </c>
      <c r="U49" s="88">
        <f>R49/'סכום נכסי הקרן'!$C$42</f>
        <v>7.4000745945030678E-4</v>
      </c>
    </row>
    <row r="50" spans="2:21" s="83" customFormat="1">
      <c r="B50" s="86" t="s">
        <v>413</v>
      </c>
      <c r="C50" s="86">
        <v>42203720</v>
      </c>
      <c r="D50" s="86" t="s">
        <v>100</v>
      </c>
      <c r="E50" s="86" t="s">
        <v>123</v>
      </c>
      <c r="F50" s="86" t="s">
        <v>414</v>
      </c>
      <c r="G50" s="86" t="s">
        <v>376</v>
      </c>
      <c r="H50" s="86" t="s">
        <v>412</v>
      </c>
      <c r="I50" s="86" t="s">
        <v>150</v>
      </c>
      <c r="J50" s="86" t="s">
        <v>415</v>
      </c>
      <c r="K50" s="87">
        <v>2.14</v>
      </c>
      <c r="L50" s="86" t="s">
        <v>102</v>
      </c>
      <c r="M50" s="88">
        <v>1.2500000000000001E-2</v>
      </c>
      <c r="N50" s="88">
        <v>5.7099999999999998E-2</v>
      </c>
      <c r="O50" s="87">
        <v>161000</v>
      </c>
      <c r="P50" s="87">
        <f>R50*1000/O50*100</f>
        <v>93.374426229508202</v>
      </c>
      <c r="Q50" s="87">
        <v>0</v>
      </c>
      <c r="R50" s="87">
        <f>151.7264-1.39357377049181</f>
        <v>150.33282622950821</v>
      </c>
      <c r="S50" s="88">
        <v>1E-3</v>
      </c>
      <c r="T50" s="88">
        <f t="shared" si="0"/>
        <v>6.3092017012291012E-3</v>
      </c>
      <c r="U50" s="88">
        <f>R50/'סכום נכסי הקרן'!$C$42</f>
        <v>1.0708811059458897E-3</v>
      </c>
    </row>
    <row r="51" spans="2:21" s="83" customFormat="1">
      <c r="B51" s="86" t="s">
        <v>416</v>
      </c>
      <c r="C51" s="86" t="s">
        <v>417</v>
      </c>
      <c r="D51" s="86" t="s">
        <v>100</v>
      </c>
      <c r="E51" s="86" t="s">
        <v>123</v>
      </c>
      <c r="F51" s="86" t="s">
        <v>418</v>
      </c>
      <c r="G51" s="86" t="s">
        <v>419</v>
      </c>
      <c r="H51" s="86" t="s">
        <v>412</v>
      </c>
      <c r="I51" s="86" t="s">
        <v>150</v>
      </c>
      <c r="J51" s="86" t="s">
        <v>420</v>
      </c>
      <c r="K51" s="87">
        <v>4.47</v>
      </c>
      <c r="L51" s="86" t="s">
        <v>102</v>
      </c>
      <c r="M51" s="88">
        <v>1.7999999999999999E-2</v>
      </c>
      <c r="N51" s="88">
        <v>3.4799999999999998E-2</v>
      </c>
      <c r="O51" s="87">
        <v>260064.52</v>
      </c>
      <c r="P51" s="87">
        <v>101.52</v>
      </c>
      <c r="Q51" s="87">
        <v>0</v>
      </c>
      <c r="R51" s="87">
        <v>264.01750070399999</v>
      </c>
      <c r="S51" s="88">
        <v>2.0000000000000001E-4</v>
      </c>
      <c r="T51" s="88">
        <f t="shared" si="0"/>
        <v>1.1080345566396137E-2</v>
      </c>
      <c r="U51" s="88">
        <f>R51/'סכום נכסי הקרן'!$C$42</f>
        <v>1.8807027063492609E-3</v>
      </c>
    </row>
    <row r="52" spans="2:21" s="83" customFormat="1">
      <c r="B52" s="86" t="s">
        <v>421</v>
      </c>
      <c r="C52" s="86" t="s">
        <v>422</v>
      </c>
      <c r="D52" s="86" t="s">
        <v>100</v>
      </c>
      <c r="E52" s="86" t="s">
        <v>123</v>
      </c>
      <c r="F52" s="86" t="s">
        <v>423</v>
      </c>
      <c r="G52" s="86" t="s">
        <v>284</v>
      </c>
      <c r="H52" s="86" t="s">
        <v>424</v>
      </c>
      <c r="I52" s="86" t="s">
        <v>206</v>
      </c>
      <c r="J52" s="86" t="s">
        <v>381</v>
      </c>
      <c r="K52" s="87">
        <v>4.04</v>
      </c>
      <c r="L52" s="86" t="s">
        <v>102</v>
      </c>
      <c r="M52" s="88">
        <v>1.2200000000000001E-2</v>
      </c>
      <c r="N52" s="88">
        <v>4.8800000000000003E-2</v>
      </c>
      <c r="O52" s="87">
        <v>3</v>
      </c>
      <c r="P52" s="87">
        <v>4761997</v>
      </c>
      <c r="Q52" s="87">
        <v>0</v>
      </c>
      <c r="R52" s="87">
        <v>142.85991000000001</v>
      </c>
      <c r="S52" s="88">
        <v>0</v>
      </c>
      <c r="T52" s="88">
        <f t="shared" si="0"/>
        <v>5.9955766801949315E-3</v>
      </c>
      <c r="U52" s="88">
        <f>R52/'סכום נכסי הקרן'!$C$42</f>
        <v>1.0176485219706548E-3</v>
      </c>
    </row>
    <row r="53" spans="2:21" s="83" customFormat="1">
      <c r="B53" s="86" t="s">
        <v>425</v>
      </c>
      <c r="C53" s="86" t="s">
        <v>426</v>
      </c>
      <c r="D53" s="86" t="s">
        <v>100</v>
      </c>
      <c r="E53" s="86" t="s">
        <v>123</v>
      </c>
      <c r="F53" s="86" t="s">
        <v>427</v>
      </c>
      <c r="G53" s="86" t="s">
        <v>321</v>
      </c>
      <c r="H53" s="86" t="s">
        <v>424</v>
      </c>
      <c r="I53" s="86" t="s">
        <v>206</v>
      </c>
      <c r="J53" s="86" t="s">
        <v>428</v>
      </c>
      <c r="K53" s="87">
        <v>3.98</v>
      </c>
      <c r="L53" s="86" t="s">
        <v>102</v>
      </c>
      <c r="M53" s="88">
        <v>3.0000000000000001E-3</v>
      </c>
      <c r="N53" s="88">
        <v>3.85E-2</v>
      </c>
      <c r="O53" s="87">
        <v>263110</v>
      </c>
      <c r="P53" s="87">
        <v>91.6</v>
      </c>
      <c r="Q53" s="87">
        <v>0</v>
      </c>
      <c r="R53" s="87">
        <v>241.00876</v>
      </c>
      <c r="S53" s="88">
        <v>5.0000000000000001E-4</v>
      </c>
      <c r="T53" s="88">
        <f t="shared" si="0"/>
        <v>1.011470958632619E-2</v>
      </c>
      <c r="U53" s="88">
        <f>R53/'סכום נכסי הקרן'!$C$42</f>
        <v>1.716802204313164E-3</v>
      </c>
    </row>
    <row r="54" spans="2:21" s="83" customFormat="1">
      <c r="B54" s="86" t="s">
        <v>429</v>
      </c>
      <c r="C54" s="86" t="s">
        <v>430</v>
      </c>
      <c r="D54" s="86" t="s">
        <v>100</v>
      </c>
      <c r="E54" s="86" t="s">
        <v>123</v>
      </c>
      <c r="F54" s="86" t="s">
        <v>427</v>
      </c>
      <c r="G54" s="86" t="s">
        <v>321</v>
      </c>
      <c r="H54" s="86" t="s">
        <v>424</v>
      </c>
      <c r="I54" s="86" t="s">
        <v>206</v>
      </c>
      <c r="J54" s="86" t="s">
        <v>431</v>
      </c>
      <c r="K54" s="87">
        <v>2.75</v>
      </c>
      <c r="L54" s="86" t="s">
        <v>102</v>
      </c>
      <c r="M54" s="88">
        <v>1E-3</v>
      </c>
      <c r="N54" s="88">
        <v>3.2399999999999998E-2</v>
      </c>
      <c r="O54" s="87">
        <v>360000</v>
      </c>
      <c r="P54" s="87">
        <v>100.12</v>
      </c>
      <c r="Q54" s="87">
        <v>0</v>
      </c>
      <c r="R54" s="87">
        <v>360.43200000000002</v>
      </c>
      <c r="S54" s="88">
        <v>5.9999999999999995E-4</v>
      </c>
      <c r="T54" s="88">
        <f t="shared" si="0"/>
        <v>1.5126690853970295E-2</v>
      </c>
      <c r="U54" s="88">
        <f>R54/'סכום נכסי הקרן'!$C$42</f>
        <v>2.5675019119844539E-3</v>
      </c>
    </row>
    <row r="55" spans="2:21" s="83" customFormat="1">
      <c r="B55" s="86" t="s">
        <v>432</v>
      </c>
      <c r="C55" s="86" t="s">
        <v>433</v>
      </c>
      <c r="D55" s="86" t="s">
        <v>100</v>
      </c>
      <c r="E55" s="86" t="s">
        <v>123</v>
      </c>
      <c r="F55" s="86" t="s">
        <v>427</v>
      </c>
      <c r="G55" s="86" t="s">
        <v>321</v>
      </c>
      <c r="H55" s="86" t="s">
        <v>424</v>
      </c>
      <c r="I55" s="86" t="s">
        <v>206</v>
      </c>
      <c r="J55" s="86" t="s">
        <v>434</v>
      </c>
      <c r="K55" s="87">
        <v>5.46</v>
      </c>
      <c r="L55" s="86" t="s">
        <v>102</v>
      </c>
      <c r="M55" s="88">
        <v>3.0000000000000001E-3</v>
      </c>
      <c r="N55" s="88">
        <v>4.02E-2</v>
      </c>
      <c r="O55" s="87">
        <v>608000</v>
      </c>
      <c r="P55" s="87">
        <v>88.42</v>
      </c>
      <c r="Q55" s="87">
        <v>0</v>
      </c>
      <c r="R55" s="87">
        <v>537.59360000000004</v>
      </c>
      <c r="S55" s="88">
        <v>1.6999999999999999E-3</v>
      </c>
      <c r="T55" s="88">
        <f t="shared" si="0"/>
        <v>2.256184853806811E-2</v>
      </c>
      <c r="U55" s="88">
        <f>R55/'סכום נכסי הקרן'!$C$42</f>
        <v>3.8294951499051296E-3</v>
      </c>
    </row>
    <row r="56" spans="2:21" s="83" customFormat="1">
      <c r="B56" s="86" t="s">
        <v>436</v>
      </c>
      <c r="C56" s="86" t="s">
        <v>437</v>
      </c>
      <c r="D56" s="86" t="s">
        <v>100</v>
      </c>
      <c r="E56" s="86" t="s">
        <v>123</v>
      </c>
      <c r="F56" s="86" t="s">
        <v>438</v>
      </c>
      <c r="G56" s="86" t="s">
        <v>419</v>
      </c>
      <c r="H56" s="86" t="s">
        <v>215</v>
      </c>
      <c r="I56" s="86" t="s">
        <v>435</v>
      </c>
      <c r="J56" s="86" t="s">
        <v>439</v>
      </c>
      <c r="K56" s="87">
        <v>2.76</v>
      </c>
      <c r="L56" s="86" t="s">
        <v>102</v>
      </c>
      <c r="M56" s="88">
        <v>1.6400000000000001E-2</v>
      </c>
      <c r="N56" s="88">
        <v>3.4099999999999998E-2</v>
      </c>
      <c r="O56" s="87">
        <v>166772</v>
      </c>
      <c r="P56" s="87">
        <v>104.01</v>
      </c>
      <c r="Q56" s="87">
        <v>0</v>
      </c>
      <c r="R56" s="87">
        <v>173.45955720000001</v>
      </c>
      <c r="S56" s="88">
        <v>5.9999999999999995E-4</v>
      </c>
      <c r="T56" s="88">
        <f t="shared" si="0"/>
        <v>7.2797895232137467E-3</v>
      </c>
      <c r="U56" s="88">
        <f>R56/'סכום נכסי הקרן'!$C$42</f>
        <v>1.2356221000437717E-3</v>
      </c>
    </row>
    <row r="57" spans="2:21" s="83" customFormat="1">
      <c r="B57" s="86" t="s">
        <v>440</v>
      </c>
      <c r="C57" s="86" t="s">
        <v>441</v>
      </c>
      <c r="D57" s="86" t="s">
        <v>100</v>
      </c>
      <c r="E57" s="86" t="s">
        <v>123</v>
      </c>
      <c r="F57" s="86" t="s">
        <v>442</v>
      </c>
      <c r="G57" s="86" t="s">
        <v>443</v>
      </c>
      <c r="H57" s="86" t="s">
        <v>215</v>
      </c>
      <c r="I57" s="86" t="s">
        <v>435</v>
      </c>
      <c r="J57" s="86" t="s">
        <v>444</v>
      </c>
      <c r="K57" s="87">
        <v>3.09</v>
      </c>
      <c r="L57" s="86" t="s">
        <v>102</v>
      </c>
      <c r="M57" s="88">
        <v>2.3E-2</v>
      </c>
      <c r="N57" s="88">
        <v>0.1072</v>
      </c>
      <c r="O57" s="87">
        <v>360000</v>
      </c>
      <c r="P57" s="87">
        <v>83.05</v>
      </c>
      <c r="Q57" s="87">
        <v>0</v>
      </c>
      <c r="R57" s="87">
        <v>298.98</v>
      </c>
      <c r="S57" s="88">
        <v>1.5E-3</v>
      </c>
      <c r="T57" s="88">
        <f t="shared" si="0"/>
        <v>1.2547659562747034E-2</v>
      </c>
      <c r="U57" s="88">
        <f>R57/'סכום נכסי הקרן'!$C$42</f>
        <v>2.1297546323442757E-3</v>
      </c>
    </row>
    <row r="58" spans="2:21" s="83" customFormat="1">
      <c r="B58" s="86" t="s">
        <v>445</v>
      </c>
      <c r="C58" s="86" t="s">
        <v>446</v>
      </c>
      <c r="D58" s="86" t="s">
        <v>100</v>
      </c>
      <c r="E58" s="86" t="s">
        <v>123</v>
      </c>
      <c r="F58" s="86" t="s">
        <v>447</v>
      </c>
      <c r="G58" s="86" t="s">
        <v>321</v>
      </c>
      <c r="H58" s="86" t="s">
        <v>215</v>
      </c>
      <c r="I58" s="86" t="s">
        <v>435</v>
      </c>
      <c r="J58" s="86" t="s">
        <v>448</v>
      </c>
      <c r="K58" s="87">
        <v>3.47</v>
      </c>
      <c r="L58" s="86" t="s">
        <v>102</v>
      </c>
      <c r="M58" s="88">
        <v>3.4299999999999997E-2</v>
      </c>
      <c r="N58" s="88">
        <v>4.53E-2</v>
      </c>
      <c r="O58" s="87">
        <v>145000</v>
      </c>
      <c r="P58" s="87">
        <v>100.07</v>
      </c>
      <c r="Q58" s="87">
        <v>0</v>
      </c>
      <c r="R58" s="87">
        <v>145.10149999999999</v>
      </c>
      <c r="S58" s="88">
        <v>2.0000000000000001E-4</v>
      </c>
      <c r="T58" s="88">
        <f t="shared" si="0"/>
        <v>6.0896522310654169E-3</v>
      </c>
      <c r="U58" s="88">
        <f>R58/'סכום נכסי הקרן'!$C$42</f>
        <v>1.0336162679279648E-3</v>
      </c>
    </row>
    <row r="59" spans="2:21" s="83" customFormat="1">
      <c r="B59" s="82" t="s">
        <v>244</v>
      </c>
      <c r="K59" s="84">
        <v>2.72</v>
      </c>
      <c r="N59" s="85">
        <v>7.3899999999999993E-2</v>
      </c>
      <c r="O59" s="84">
        <f>SUM(O60:O106)</f>
        <v>11202659.249999998</v>
      </c>
      <c r="Q59" s="84">
        <v>0</v>
      </c>
      <c r="R59" s="84">
        <v>10376.217664653072</v>
      </c>
      <c r="T59" s="85">
        <f t="shared" si="0"/>
        <v>0.4354714255302321</v>
      </c>
      <c r="U59" s="85">
        <f>R59/'סכום נכסי הקרן'!$C$42</f>
        <v>7.3913966277033186E-2</v>
      </c>
    </row>
    <row r="60" spans="2:21" s="83" customFormat="1">
      <c r="B60" s="86" t="s">
        <v>449</v>
      </c>
      <c r="C60" s="86" t="s">
        <v>450</v>
      </c>
      <c r="D60" s="86" t="s">
        <v>100</v>
      </c>
      <c r="E60" s="86" t="s">
        <v>123</v>
      </c>
      <c r="F60" s="86" t="s">
        <v>292</v>
      </c>
      <c r="G60" s="86" t="s">
        <v>284</v>
      </c>
      <c r="H60" s="86" t="s">
        <v>205</v>
      </c>
      <c r="I60" s="86" t="s">
        <v>206</v>
      </c>
      <c r="J60" s="86" t="s">
        <v>296</v>
      </c>
      <c r="K60" s="87">
        <v>3.58</v>
      </c>
      <c r="L60" s="86" t="s">
        <v>102</v>
      </c>
      <c r="M60" s="88">
        <v>2.7400000000000001E-2</v>
      </c>
      <c r="N60" s="88">
        <v>4.6199999999999998E-2</v>
      </c>
      <c r="O60" s="87">
        <v>400000</v>
      </c>
      <c r="P60" s="87">
        <v>96.11</v>
      </c>
      <c r="Q60" s="87">
        <v>0</v>
      </c>
      <c r="R60" s="87">
        <v>384.44</v>
      </c>
      <c r="S60" s="88">
        <v>2.0000000000000001E-4</v>
      </c>
      <c r="T60" s="88">
        <f t="shared" si="0"/>
        <v>1.6134263971845839E-2</v>
      </c>
      <c r="U60" s="88">
        <f>R60/'סכום נכסי הקרן'!$C$42</f>
        <v>2.7385205393619418E-3</v>
      </c>
    </row>
    <row r="61" spans="2:21" s="83" customFormat="1">
      <c r="B61" s="86" t="s">
        <v>451</v>
      </c>
      <c r="C61" s="86" t="s">
        <v>452</v>
      </c>
      <c r="D61" s="86" t="s">
        <v>100</v>
      </c>
      <c r="E61" s="86" t="s">
        <v>123</v>
      </c>
      <c r="F61" s="86" t="s">
        <v>312</v>
      </c>
      <c r="G61" s="86" t="s">
        <v>284</v>
      </c>
      <c r="H61" s="86" t="s">
        <v>316</v>
      </c>
      <c r="I61" s="86" t="s">
        <v>206</v>
      </c>
      <c r="J61" s="86" t="s">
        <v>453</v>
      </c>
      <c r="K61" s="87">
        <v>0.16</v>
      </c>
      <c r="L61" s="86" t="s">
        <v>102</v>
      </c>
      <c r="M61" s="88">
        <v>6.5000000000000002E-2</v>
      </c>
      <c r="N61" s="88">
        <v>5.2699999999999997E-2</v>
      </c>
      <c r="O61" s="87">
        <v>3.34</v>
      </c>
      <c r="P61" s="87">
        <v>105.59</v>
      </c>
      <c r="Q61" s="87">
        <v>0</v>
      </c>
      <c r="R61" s="87">
        <v>3.5267060000000001E-3</v>
      </c>
      <c r="S61" s="88">
        <v>0</v>
      </c>
      <c r="T61" s="88">
        <f t="shared" si="0"/>
        <v>1.4800958681482822E-7</v>
      </c>
      <c r="U61" s="88">
        <f>R61/'סכום נכסי הקרן'!$C$42</f>
        <v>2.5122143422357184E-8</v>
      </c>
    </row>
    <row r="62" spans="2:21" s="83" customFormat="1">
      <c r="B62" s="86" t="s">
        <v>454</v>
      </c>
      <c r="C62" s="86" t="s">
        <v>455</v>
      </c>
      <c r="D62" s="86" t="s">
        <v>100</v>
      </c>
      <c r="E62" s="86" t="s">
        <v>123</v>
      </c>
      <c r="F62" s="86" t="s">
        <v>456</v>
      </c>
      <c r="G62" s="86" t="s">
        <v>371</v>
      </c>
      <c r="H62" s="86" t="s">
        <v>322</v>
      </c>
      <c r="I62" s="86" t="s">
        <v>206</v>
      </c>
      <c r="J62" s="86" t="s">
        <v>457</v>
      </c>
      <c r="K62" s="87">
        <v>3.35</v>
      </c>
      <c r="L62" s="86" t="s">
        <v>102</v>
      </c>
      <c r="M62" s="88">
        <v>1.6400000000000001E-2</v>
      </c>
      <c r="N62" s="88">
        <v>5.0299999999999997E-2</v>
      </c>
      <c r="O62" s="87">
        <v>501779.37</v>
      </c>
      <c r="P62" s="87">
        <v>89.52</v>
      </c>
      <c r="Q62" s="87">
        <v>0</v>
      </c>
      <c r="R62" s="87">
        <v>449.192892024</v>
      </c>
      <c r="S62" s="88">
        <v>2.5000000000000001E-3</v>
      </c>
      <c r="T62" s="88">
        <f t="shared" si="0"/>
        <v>1.8851827838393669E-2</v>
      </c>
      <c r="U62" s="88">
        <f>R62/'סכום נכסי הקרן'!$C$42</f>
        <v>3.1997813987699377E-3</v>
      </c>
    </row>
    <row r="63" spans="2:21" s="83" customFormat="1">
      <c r="B63" s="86" t="s">
        <v>458</v>
      </c>
      <c r="C63" s="86" t="s">
        <v>459</v>
      </c>
      <c r="D63" s="86" t="s">
        <v>100</v>
      </c>
      <c r="E63" s="86" t="s">
        <v>123</v>
      </c>
      <c r="F63" s="86" t="s">
        <v>460</v>
      </c>
      <c r="G63" s="86" t="s">
        <v>321</v>
      </c>
      <c r="H63" s="86" t="s">
        <v>360</v>
      </c>
      <c r="I63" s="86" t="s">
        <v>206</v>
      </c>
      <c r="J63" s="86" t="s">
        <v>461</v>
      </c>
      <c r="K63" s="87">
        <v>7.4</v>
      </c>
      <c r="L63" s="86" t="s">
        <v>102</v>
      </c>
      <c r="M63" s="88">
        <v>4.9399999999999999E-2</v>
      </c>
      <c r="N63" s="88">
        <v>6.5799999999999997E-2</v>
      </c>
      <c r="O63" s="87">
        <v>150000</v>
      </c>
      <c r="P63" s="87">
        <v>89.38</v>
      </c>
      <c r="Q63" s="87">
        <v>0</v>
      </c>
      <c r="R63" s="87">
        <v>134.07</v>
      </c>
      <c r="S63" s="88">
        <v>2.9999999999999997E-4</v>
      </c>
      <c r="T63" s="88">
        <f t="shared" si="0"/>
        <v>5.6266797698089994E-3</v>
      </c>
      <c r="U63" s="88">
        <f>R63/'סכום נכסי הקרן'!$C$42</f>
        <v>9.5503446236670352E-4</v>
      </c>
    </row>
    <row r="64" spans="2:21" s="83" customFormat="1">
      <c r="B64" s="86" t="s">
        <v>462</v>
      </c>
      <c r="C64" s="86" t="s">
        <v>463</v>
      </c>
      <c r="D64" s="86" t="s">
        <v>100</v>
      </c>
      <c r="E64" s="86" t="s">
        <v>123</v>
      </c>
      <c r="F64" s="86" t="s">
        <v>464</v>
      </c>
      <c r="G64" s="86" t="s">
        <v>132</v>
      </c>
      <c r="H64" s="86" t="s">
        <v>360</v>
      </c>
      <c r="I64" s="86" t="s">
        <v>206</v>
      </c>
      <c r="J64" s="86" t="s">
        <v>465</v>
      </c>
      <c r="K64" s="87">
        <v>8.94</v>
      </c>
      <c r="L64" s="86" t="s">
        <v>102</v>
      </c>
      <c r="M64" s="88">
        <v>2.7900000000000001E-2</v>
      </c>
      <c r="N64" s="88">
        <v>5.3900000000000003E-2</v>
      </c>
      <c r="O64" s="87">
        <v>296000</v>
      </c>
      <c r="P64" s="87">
        <v>80.540000000000006</v>
      </c>
      <c r="Q64" s="87">
        <v>0</v>
      </c>
      <c r="R64" s="87">
        <v>238.39840000000001</v>
      </c>
      <c r="S64" s="88">
        <v>6.9999999999999999E-4</v>
      </c>
      <c r="T64" s="88">
        <f t="shared" si="0"/>
        <v>1.0005157413551383E-2</v>
      </c>
      <c r="U64" s="88">
        <f>R64/'סכום נכסי הקרן'!$C$42</f>
        <v>1.6982075615207157E-3</v>
      </c>
    </row>
    <row r="65" spans="2:21" s="83" customFormat="1">
      <c r="B65" s="86" t="s">
        <v>466</v>
      </c>
      <c r="C65" s="86" t="s">
        <v>467</v>
      </c>
      <c r="D65" s="86" t="s">
        <v>100</v>
      </c>
      <c r="E65" s="86" t="s">
        <v>123</v>
      </c>
      <c r="F65" s="86" t="s">
        <v>468</v>
      </c>
      <c r="G65" s="86" t="s">
        <v>469</v>
      </c>
      <c r="H65" s="86" t="s">
        <v>360</v>
      </c>
      <c r="I65" s="86" t="s">
        <v>206</v>
      </c>
      <c r="J65" s="86" t="s">
        <v>470</v>
      </c>
      <c r="K65" s="87">
        <v>6.38</v>
      </c>
      <c r="L65" s="86" t="s">
        <v>102</v>
      </c>
      <c r="M65" s="88">
        <v>2.64E-2</v>
      </c>
      <c r="N65" s="88">
        <v>5.3400000000000003E-2</v>
      </c>
      <c r="O65" s="87">
        <v>300000</v>
      </c>
      <c r="P65" s="87">
        <v>84.75</v>
      </c>
      <c r="Q65" s="87">
        <v>0</v>
      </c>
      <c r="R65" s="87">
        <v>254.25</v>
      </c>
      <c r="S65" s="88">
        <v>2.0000000000000001E-4</v>
      </c>
      <c r="T65" s="88">
        <f t="shared" si="0"/>
        <v>1.0670420910523892E-2</v>
      </c>
      <c r="U65" s="88">
        <f>R65/'סכום נכסי הקרן'!$C$42</f>
        <v>1.8111248754884342E-3</v>
      </c>
    </row>
    <row r="66" spans="2:21" s="83" customFormat="1">
      <c r="B66" s="86" t="s">
        <v>471</v>
      </c>
      <c r="C66" s="86" t="s">
        <v>472</v>
      </c>
      <c r="D66" s="86" t="s">
        <v>100</v>
      </c>
      <c r="E66" s="86" t="s">
        <v>123</v>
      </c>
      <c r="F66" s="86" t="s">
        <v>468</v>
      </c>
      <c r="G66" s="86" t="s">
        <v>469</v>
      </c>
      <c r="H66" s="86" t="s">
        <v>360</v>
      </c>
      <c r="I66" s="86" t="s">
        <v>206</v>
      </c>
      <c r="J66" s="86" t="s">
        <v>470</v>
      </c>
      <c r="K66" s="87">
        <v>7.98</v>
      </c>
      <c r="L66" s="86" t="s">
        <v>102</v>
      </c>
      <c r="M66" s="88">
        <v>2.5000000000000001E-2</v>
      </c>
      <c r="N66" s="88">
        <v>5.5300000000000002E-2</v>
      </c>
      <c r="O66" s="87">
        <v>335000</v>
      </c>
      <c r="P66" s="87">
        <v>79.150000000000006</v>
      </c>
      <c r="Q66" s="87">
        <v>0</v>
      </c>
      <c r="R66" s="87">
        <v>265.15249999999997</v>
      </c>
      <c r="S66" s="88">
        <v>2.9999999999999997E-4</v>
      </c>
      <c r="T66" s="88">
        <f t="shared" si="0"/>
        <v>1.1127979470905353E-2</v>
      </c>
      <c r="U66" s="88">
        <f>R66/'סכום נכסי הקרן'!$C$42</f>
        <v>1.8887877622338132E-3</v>
      </c>
    </row>
    <row r="67" spans="2:21" s="83" customFormat="1">
      <c r="B67" s="86" t="s">
        <v>473</v>
      </c>
      <c r="C67" s="86" t="s">
        <v>474</v>
      </c>
      <c r="D67" s="86" t="s">
        <v>100</v>
      </c>
      <c r="E67" s="86" t="s">
        <v>123</v>
      </c>
      <c r="F67" s="86" t="s">
        <v>475</v>
      </c>
      <c r="G67" s="86" t="s">
        <v>399</v>
      </c>
      <c r="H67" s="86" t="s">
        <v>360</v>
      </c>
      <c r="I67" s="86" t="s">
        <v>206</v>
      </c>
      <c r="J67" s="86" t="s">
        <v>476</v>
      </c>
      <c r="K67" s="87">
        <v>1.33</v>
      </c>
      <c r="L67" s="86" t="s">
        <v>102</v>
      </c>
      <c r="M67" s="88">
        <v>5.8000000000000003E-2</v>
      </c>
      <c r="N67" s="88">
        <v>7.2300000000000003E-2</v>
      </c>
      <c r="O67" s="87">
        <v>148429.75</v>
      </c>
      <c r="P67" s="87">
        <v>100.2</v>
      </c>
      <c r="Q67" s="87">
        <v>0</v>
      </c>
      <c r="R67" s="87">
        <v>148.7266095</v>
      </c>
      <c r="S67" s="88">
        <v>4.0000000000000002E-4</v>
      </c>
      <c r="T67" s="88">
        <f t="shared" si="0"/>
        <v>6.2417916379945773E-3</v>
      </c>
      <c r="U67" s="88">
        <f>R67/'סכום נכסי הקרן'!$C$42</f>
        <v>1.0594393790069006E-3</v>
      </c>
    </row>
    <row r="68" spans="2:21" s="83" customFormat="1">
      <c r="B68" s="86" t="s">
        <v>477</v>
      </c>
      <c r="C68" s="86" t="s">
        <v>478</v>
      </c>
      <c r="D68" s="86" t="s">
        <v>100</v>
      </c>
      <c r="E68" s="86" t="s">
        <v>123</v>
      </c>
      <c r="F68" s="86" t="s">
        <v>479</v>
      </c>
      <c r="G68" s="86" t="s">
        <v>399</v>
      </c>
      <c r="H68" s="86" t="s">
        <v>360</v>
      </c>
      <c r="I68" s="86" t="s">
        <v>206</v>
      </c>
      <c r="J68" s="86" t="s">
        <v>480</v>
      </c>
      <c r="K68" s="87">
        <v>1.72</v>
      </c>
      <c r="L68" s="86" t="s">
        <v>102</v>
      </c>
      <c r="M68" s="88">
        <v>3.9300000000000002E-2</v>
      </c>
      <c r="N68" s="88">
        <v>0.1138</v>
      </c>
      <c r="O68" s="87">
        <v>600000</v>
      </c>
      <c r="P68" s="87">
        <v>89.21</v>
      </c>
      <c r="Q68" s="87">
        <v>0</v>
      </c>
      <c r="R68" s="87">
        <v>535.26</v>
      </c>
      <c r="S68" s="88">
        <v>5.0000000000000001E-4</v>
      </c>
      <c r="T68" s="88">
        <f t="shared" si="0"/>
        <v>2.2463911490922393E-2</v>
      </c>
      <c r="U68" s="88">
        <f>R68/'סכום נכסי הקרן'!$C$42</f>
        <v>3.8128719797598399E-3</v>
      </c>
    </row>
    <row r="69" spans="2:21" s="83" customFormat="1">
      <c r="B69" s="86" t="s">
        <v>481</v>
      </c>
      <c r="C69" s="86" t="s">
        <v>482</v>
      </c>
      <c r="D69" s="86" t="s">
        <v>100</v>
      </c>
      <c r="E69" s="86" t="s">
        <v>123</v>
      </c>
      <c r="F69" s="86" t="s">
        <v>483</v>
      </c>
      <c r="G69" s="86" t="s">
        <v>484</v>
      </c>
      <c r="H69" s="86" t="s">
        <v>360</v>
      </c>
      <c r="I69" s="86" t="s">
        <v>206</v>
      </c>
      <c r="J69" s="86" t="s">
        <v>485</v>
      </c>
      <c r="K69" s="87">
        <v>1.84</v>
      </c>
      <c r="L69" s="86" t="s">
        <v>102</v>
      </c>
      <c r="M69" s="88">
        <v>2.75E-2</v>
      </c>
      <c r="N69" s="88">
        <v>5.96E-2</v>
      </c>
      <c r="O69" s="87">
        <v>129560.92</v>
      </c>
      <c r="P69" s="87">
        <v>94.66</v>
      </c>
      <c r="Q69" s="87">
        <v>0</v>
      </c>
      <c r="R69" s="87">
        <v>122.642366872</v>
      </c>
      <c r="S69" s="88">
        <v>4.0000000000000002E-4</v>
      </c>
      <c r="T69" s="88">
        <f t="shared" si="0"/>
        <v>5.1470823047674785E-3</v>
      </c>
      <c r="U69" s="88">
        <f>R69/'סכום נכסי הקרן'!$C$42</f>
        <v>8.736308414185167E-4</v>
      </c>
    </row>
    <row r="70" spans="2:21" s="83" customFormat="1">
      <c r="B70" s="86" t="s">
        <v>486</v>
      </c>
      <c r="C70" s="86" t="s">
        <v>487</v>
      </c>
      <c r="D70" s="86" t="s">
        <v>100</v>
      </c>
      <c r="E70" s="86" t="s">
        <v>123</v>
      </c>
      <c r="F70" s="86" t="s">
        <v>488</v>
      </c>
      <c r="G70" s="86" t="s">
        <v>371</v>
      </c>
      <c r="H70" s="86" t="s">
        <v>366</v>
      </c>
      <c r="I70" s="86" t="s">
        <v>206</v>
      </c>
      <c r="J70" s="86" t="s">
        <v>415</v>
      </c>
      <c r="K70" s="87">
        <v>3.83</v>
      </c>
      <c r="L70" s="86" t="s">
        <v>102</v>
      </c>
      <c r="M70" s="88">
        <v>3.7499999999999999E-2</v>
      </c>
      <c r="N70" s="88">
        <v>4.8300000000000003E-2</v>
      </c>
      <c r="O70" s="87">
        <v>155000</v>
      </c>
      <c r="P70" s="87">
        <v>96.98</v>
      </c>
      <c r="Q70" s="87">
        <v>0</v>
      </c>
      <c r="R70" s="87">
        <v>150.31899999999999</v>
      </c>
      <c r="S70" s="88">
        <v>2.0000000000000001E-4</v>
      </c>
      <c r="T70" s="88">
        <f t="shared" si="0"/>
        <v>6.3086214389342799E-3</v>
      </c>
      <c r="U70" s="88">
        <f>R70/'סכום נכסי הקרן'!$C$42</f>
        <v>1.0707826161594728E-3</v>
      </c>
    </row>
    <row r="71" spans="2:21" s="83" customFormat="1">
      <c r="B71" s="86" t="s">
        <v>489</v>
      </c>
      <c r="C71" s="86" t="s">
        <v>490</v>
      </c>
      <c r="D71" s="86" t="s">
        <v>100</v>
      </c>
      <c r="E71" s="86" t="s">
        <v>123</v>
      </c>
      <c r="F71" s="86" t="s">
        <v>491</v>
      </c>
      <c r="G71" s="86" t="s">
        <v>419</v>
      </c>
      <c r="H71" s="86" t="s">
        <v>366</v>
      </c>
      <c r="I71" s="86" t="s">
        <v>206</v>
      </c>
      <c r="J71" s="86" t="s">
        <v>492</v>
      </c>
      <c r="K71" s="87">
        <v>4.3899999999999997</v>
      </c>
      <c r="L71" s="86" t="s">
        <v>102</v>
      </c>
      <c r="M71" s="88">
        <v>0.05</v>
      </c>
      <c r="N71" s="88">
        <v>7.1400000000000005E-2</v>
      </c>
      <c r="O71" s="87">
        <v>187179.49</v>
      </c>
      <c r="P71" s="87">
        <v>91.76</v>
      </c>
      <c r="Q71" s="87">
        <v>0</v>
      </c>
      <c r="R71" s="87">
        <v>171.755900024</v>
      </c>
      <c r="S71" s="88">
        <v>2.0000000000000001E-4</v>
      </c>
      <c r="T71" s="88">
        <f t="shared" si="0"/>
        <v>7.2082900575100904E-3</v>
      </c>
      <c r="U71" s="88">
        <f>R71/'סכום נכסי הקרן'!$C$42</f>
        <v>1.2234862656651758E-3</v>
      </c>
    </row>
    <row r="72" spans="2:21" s="83" customFormat="1">
      <c r="B72" s="86" t="s">
        <v>493</v>
      </c>
      <c r="C72" s="86" t="s">
        <v>494</v>
      </c>
      <c r="D72" s="86" t="s">
        <v>100</v>
      </c>
      <c r="E72" s="86" t="s">
        <v>123</v>
      </c>
      <c r="F72" s="86" t="s">
        <v>495</v>
      </c>
      <c r="G72" s="86" t="s">
        <v>399</v>
      </c>
      <c r="H72" s="86" t="s">
        <v>366</v>
      </c>
      <c r="I72" s="86" t="s">
        <v>206</v>
      </c>
      <c r="J72" s="86" t="s">
        <v>496</v>
      </c>
      <c r="K72" s="87">
        <v>2.71</v>
      </c>
      <c r="L72" s="86" t="s">
        <v>102</v>
      </c>
      <c r="M72" s="88">
        <v>5.7000000000000002E-2</v>
      </c>
      <c r="N72" s="88">
        <v>7.1099999999999997E-2</v>
      </c>
      <c r="O72" s="87">
        <v>293585</v>
      </c>
      <c r="P72" s="87">
        <v>97.54</v>
      </c>
      <c r="Q72" s="87">
        <v>0</v>
      </c>
      <c r="R72" s="87">
        <v>286.36280900000003</v>
      </c>
      <c r="S72" s="88">
        <v>1.1999999999999999E-3</v>
      </c>
      <c r="T72" s="88">
        <f t="shared" si="0"/>
        <v>1.2018138466666507E-2</v>
      </c>
      <c r="U72" s="88">
        <f>R72/'סכום נכסי הקרן'!$C$42</f>
        <v>2.0398773128599539E-3</v>
      </c>
    </row>
    <row r="73" spans="2:21" s="83" customFormat="1">
      <c r="B73" s="86" t="s">
        <v>497</v>
      </c>
      <c r="C73" s="86" t="s">
        <v>498</v>
      </c>
      <c r="D73" s="86" t="s">
        <v>100</v>
      </c>
      <c r="E73" s="86" t="s">
        <v>123</v>
      </c>
      <c r="F73" s="86" t="s">
        <v>499</v>
      </c>
      <c r="G73" s="86" t="s">
        <v>443</v>
      </c>
      <c r="H73" s="86" t="s">
        <v>395</v>
      </c>
      <c r="I73" s="86" t="s">
        <v>206</v>
      </c>
      <c r="J73" s="86" t="s">
        <v>326</v>
      </c>
      <c r="K73" s="87">
        <v>4.3099999999999996</v>
      </c>
      <c r="L73" s="86" t="s">
        <v>102</v>
      </c>
      <c r="M73" s="88">
        <v>2.5000000000000001E-3</v>
      </c>
      <c r="N73" s="88">
        <v>5.7299999999999997E-2</v>
      </c>
      <c r="O73" s="87">
        <v>348000</v>
      </c>
      <c r="P73" s="87">
        <v>79.5</v>
      </c>
      <c r="Q73" s="87">
        <v>0</v>
      </c>
      <c r="R73" s="87">
        <v>276.66000000000003</v>
      </c>
      <c r="S73" s="88">
        <v>5.9999999999999995E-4</v>
      </c>
      <c r="T73" s="88">
        <f t="shared" si="0"/>
        <v>1.1610928806708122E-2</v>
      </c>
      <c r="U73" s="88">
        <f>R73/'סכום נכסי הקרן'!$C$42</f>
        <v>1.9707603069916628E-3</v>
      </c>
    </row>
    <row r="74" spans="2:21" s="83" customFormat="1">
      <c r="B74" s="86" t="s">
        <v>500</v>
      </c>
      <c r="C74" s="86" t="s">
        <v>501</v>
      </c>
      <c r="D74" s="86" t="s">
        <v>100</v>
      </c>
      <c r="E74" s="86" t="s">
        <v>123</v>
      </c>
      <c r="F74" s="86" t="s">
        <v>398</v>
      </c>
      <c r="G74" s="86" t="s">
        <v>399</v>
      </c>
      <c r="H74" s="86" t="s">
        <v>400</v>
      </c>
      <c r="I74" s="86" t="s">
        <v>150</v>
      </c>
      <c r="J74" s="86" t="s">
        <v>502</v>
      </c>
      <c r="K74" s="87">
        <v>3.81</v>
      </c>
      <c r="L74" s="86" t="s">
        <v>102</v>
      </c>
      <c r="M74" s="88">
        <v>2.3E-2</v>
      </c>
      <c r="N74" s="88">
        <v>5.8799999999999998E-2</v>
      </c>
      <c r="O74" s="87">
        <v>514852.78</v>
      </c>
      <c r="P74" s="87">
        <v>87.79</v>
      </c>
      <c r="Q74" s="87">
        <v>0</v>
      </c>
      <c r="R74" s="87">
        <v>451.98925556199998</v>
      </c>
      <c r="S74" s="88">
        <v>8.9999999999999998E-4</v>
      </c>
      <c r="T74" s="88">
        <f t="shared" si="0"/>
        <v>1.8969186249285709E-2</v>
      </c>
      <c r="U74" s="88">
        <f>R74/'סכום נכסי הקרן'!$C$42</f>
        <v>3.2197010194762528E-3</v>
      </c>
    </row>
    <row r="75" spans="2:21" s="83" customFormat="1">
      <c r="B75" s="86" t="s">
        <v>503</v>
      </c>
      <c r="C75" s="86" t="s">
        <v>504</v>
      </c>
      <c r="D75" s="86" t="s">
        <v>100</v>
      </c>
      <c r="E75" s="86" t="s">
        <v>123</v>
      </c>
      <c r="F75" s="86" t="s">
        <v>505</v>
      </c>
      <c r="G75" s="86" t="s">
        <v>399</v>
      </c>
      <c r="H75" s="86" t="s">
        <v>395</v>
      </c>
      <c r="I75" s="86" t="s">
        <v>206</v>
      </c>
      <c r="J75" s="86" t="s">
        <v>506</v>
      </c>
      <c r="K75" s="87">
        <v>3.2</v>
      </c>
      <c r="L75" s="86" t="s">
        <v>102</v>
      </c>
      <c r="M75" s="88">
        <v>6.8000000000000005E-2</v>
      </c>
      <c r="N75" s="88">
        <v>8.1299999999999997E-2</v>
      </c>
      <c r="O75" s="87">
        <v>221000</v>
      </c>
      <c r="P75" s="87">
        <v>97.51</v>
      </c>
      <c r="Q75" s="87">
        <v>0</v>
      </c>
      <c r="R75" s="87">
        <v>215.49709999999999</v>
      </c>
      <c r="S75" s="88">
        <v>6.9999999999999999E-4</v>
      </c>
      <c r="T75" s="88">
        <f t="shared" si="0"/>
        <v>9.0440305289960984E-3</v>
      </c>
      <c r="U75" s="88">
        <f>R75/'סכום נכסי הקרן'!$C$42</f>
        <v>1.5350724027752946E-3</v>
      </c>
    </row>
    <row r="76" spans="2:21" s="83" customFormat="1">
      <c r="B76" s="86" t="s">
        <v>507</v>
      </c>
      <c r="C76" s="86" t="s">
        <v>508</v>
      </c>
      <c r="D76" s="86" t="s">
        <v>100</v>
      </c>
      <c r="E76" s="86" t="s">
        <v>123</v>
      </c>
      <c r="F76" s="86" t="s">
        <v>509</v>
      </c>
      <c r="G76" s="86" t="s">
        <v>419</v>
      </c>
      <c r="H76" s="86" t="s">
        <v>400</v>
      </c>
      <c r="I76" s="86" t="s">
        <v>150</v>
      </c>
      <c r="J76" s="86" t="s">
        <v>381</v>
      </c>
      <c r="K76" s="87">
        <v>2.34</v>
      </c>
      <c r="L76" s="86" t="s">
        <v>102</v>
      </c>
      <c r="M76" s="88">
        <v>3.2899999999999999E-2</v>
      </c>
      <c r="N76" s="88">
        <v>6.0100000000000001E-2</v>
      </c>
      <c r="O76" s="87">
        <v>250000</v>
      </c>
      <c r="P76" s="87">
        <v>94.1</v>
      </c>
      <c r="Q76" s="87">
        <v>0</v>
      </c>
      <c r="R76" s="87">
        <v>235.25</v>
      </c>
      <c r="S76" s="88">
        <v>4.0000000000000002E-4</v>
      </c>
      <c r="T76" s="88">
        <f t="shared" ref="T76:T121" si="1">R76/$R$11</f>
        <v>9.8730246576233839E-3</v>
      </c>
      <c r="U76" s="88">
        <f>R76/'סכום נכסי הקרן'!$C$42</f>
        <v>1.6757802436918551E-3</v>
      </c>
    </row>
    <row r="77" spans="2:21" s="83" customFormat="1">
      <c r="B77" s="86" t="s">
        <v>510</v>
      </c>
      <c r="C77" s="86" t="s">
        <v>511</v>
      </c>
      <c r="D77" s="86" t="s">
        <v>100</v>
      </c>
      <c r="E77" s="86" t="s">
        <v>123</v>
      </c>
      <c r="F77" s="86" t="s">
        <v>512</v>
      </c>
      <c r="G77" s="86" t="s">
        <v>371</v>
      </c>
      <c r="H77" s="86" t="s">
        <v>395</v>
      </c>
      <c r="I77" s="86" t="s">
        <v>206</v>
      </c>
      <c r="J77" s="86" t="s">
        <v>513</v>
      </c>
      <c r="K77" s="87">
        <v>3.16</v>
      </c>
      <c r="L77" s="86" t="s">
        <v>102</v>
      </c>
      <c r="M77" s="88">
        <v>2.1999999999999999E-2</v>
      </c>
      <c r="N77" s="88">
        <v>5.2699999999999997E-2</v>
      </c>
      <c r="O77" s="87">
        <v>605338</v>
      </c>
      <c r="P77" s="87">
        <v>91.48</v>
      </c>
      <c r="Q77" s="87">
        <v>0</v>
      </c>
      <c r="R77" s="87">
        <v>553.76320239999995</v>
      </c>
      <c r="S77" s="88">
        <v>5.0000000000000001E-4</v>
      </c>
      <c r="T77" s="88">
        <f t="shared" si="1"/>
        <v>2.3240458030944478E-2</v>
      </c>
      <c r="U77" s="88">
        <f>R77/'סכום נכסי הקרן'!$C$42</f>
        <v>3.944677722701186E-3</v>
      </c>
    </row>
    <row r="78" spans="2:21" s="83" customFormat="1">
      <c r="B78" s="86" t="s">
        <v>514</v>
      </c>
      <c r="C78" s="86" t="s">
        <v>515</v>
      </c>
      <c r="D78" s="86" t="s">
        <v>100</v>
      </c>
      <c r="E78" s="86" t="s">
        <v>123</v>
      </c>
      <c r="F78" s="86" t="s">
        <v>516</v>
      </c>
      <c r="G78" s="86" t="s">
        <v>371</v>
      </c>
      <c r="H78" s="86" t="s">
        <v>395</v>
      </c>
      <c r="I78" s="86" t="s">
        <v>206</v>
      </c>
      <c r="J78" s="86" t="s">
        <v>517</v>
      </c>
      <c r="K78" s="87">
        <v>1.75</v>
      </c>
      <c r="L78" s="86" t="s">
        <v>102</v>
      </c>
      <c r="M78" s="88">
        <v>2.63E-2</v>
      </c>
      <c r="N78" s="88">
        <v>6.54E-2</v>
      </c>
      <c r="O78" s="87">
        <v>220000</v>
      </c>
      <c r="P78" s="87">
        <v>94.65</v>
      </c>
      <c r="Q78" s="87">
        <v>0</v>
      </c>
      <c r="R78" s="87">
        <v>208.23</v>
      </c>
      <c r="S78" s="88">
        <v>2.3E-3</v>
      </c>
      <c r="T78" s="88">
        <f t="shared" si="1"/>
        <v>8.7390432495511889E-3</v>
      </c>
      <c r="U78" s="88">
        <f>R78/'סכום נכסי הקרן'!$C$42</f>
        <v>1.4833059304737726E-3</v>
      </c>
    </row>
    <row r="79" spans="2:21" s="83" customFormat="1">
      <c r="B79" s="86" t="s">
        <v>518</v>
      </c>
      <c r="C79" s="86" t="s">
        <v>519</v>
      </c>
      <c r="D79" s="86" t="s">
        <v>100</v>
      </c>
      <c r="E79" s="86" t="s">
        <v>123</v>
      </c>
      <c r="F79" s="86" t="s">
        <v>520</v>
      </c>
      <c r="G79" s="86" t="s">
        <v>399</v>
      </c>
      <c r="H79" s="86" t="s">
        <v>395</v>
      </c>
      <c r="I79" s="86" t="s">
        <v>206</v>
      </c>
      <c r="J79" s="86" t="s">
        <v>521</v>
      </c>
      <c r="K79" s="87">
        <v>0.33</v>
      </c>
      <c r="L79" s="86" t="s">
        <v>102</v>
      </c>
      <c r="M79" s="88">
        <v>7.2999999999999995E-2</v>
      </c>
      <c r="N79" s="88">
        <v>9.3799999999999994E-2</v>
      </c>
      <c r="O79" s="87">
        <v>225000</v>
      </c>
      <c r="P79" s="87">
        <v>100.56</v>
      </c>
      <c r="Q79" s="87">
        <v>0</v>
      </c>
      <c r="R79" s="87">
        <v>226.26</v>
      </c>
      <c r="S79" s="88">
        <v>4.4000000000000003E-3</v>
      </c>
      <c r="T79" s="88">
        <f t="shared" si="1"/>
        <v>9.495730325329934E-3</v>
      </c>
      <c r="U79" s="88">
        <f>R79/'סכום נכסי הקרן'!$C$42</f>
        <v>1.6117408626470527E-3</v>
      </c>
    </row>
    <row r="80" spans="2:21" s="83" customFormat="1">
      <c r="B80" s="86" t="s">
        <v>522</v>
      </c>
      <c r="C80" s="86" t="s">
        <v>523</v>
      </c>
      <c r="D80" s="86" t="s">
        <v>100</v>
      </c>
      <c r="E80" s="86" t="s">
        <v>123</v>
      </c>
      <c r="F80" s="86" t="s">
        <v>520</v>
      </c>
      <c r="G80" s="86" t="s">
        <v>399</v>
      </c>
      <c r="H80" s="86" t="s">
        <v>395</v>
      </c>
      <c r="I80" s="86" t="s">
        <v>206</v>
      </c>
      <c r="J80" s="86" t="s">
        <v>248</v>
      </c>
      <c r="K80" s="87">
        <v>1.27</v>
      </c>
      <c r="L80" s="86" t="s">
        <v>102</v>
      </c>
      <c r="M80" s="88">
        <v>6.8000000000000005E-2</v>
      </c>
      <c r="N80" s="88">
        <v>7.7299999999999994E-2</v>
      </c>
      <c r="O80" s="87">
        <v>250000</v>
      </c>
      <c r="P80" s="87">
        <v>100.11</v>
      </c>
      <c r="Q80" s="87">
        <v>0</v>
      </c>
      <c r="R80" s="87">
        <v>250.27500000000001</v>
      </c>
      <c r="S80" s="88">
        <v>2.3999999999999998E-3</v>
      </c>
      <c r="T80" s="88">
        <f t="shared" si="1"/>
        <v>1.0503597220772338E-2</v>
      </c>
      <c r="U80" s="88">
        <f>R80/'סכום נכסי הקרן'!$C$42</f>
        <v>1.7828093538362552E-3</v>
      </c>
    </row>
    <row r="81" spans="2:21" s="83" customFormat="1">
      <c r="B81" s="86" t="s">
        <v>524</v>
      </c>
      <c r="C81" s="86" t="s">
        <v>525</v>
      </c>
      <c r="D81" s="86" t="s">
        <v>100</v>
      </c>
      <c r="E81" s="86" t="s">
        <v>123</v>
      </c>
      <c r="F81" s="86" t="s">
        <v>495</v>
      </c>
      <c r="G81" s="86" t="s">
        <v>399</v>
      </c>
      <c r="H81" s="86" t="s">
        <v>395</v>
      </c>
      <c r="I81" s="86" t="s">
        <v>206</v>
      </c>
      <c r="J81" s="86" t="s">
        <v>309</v>
      </c>
      <c r="K81" s="87">
        <v>0.73</v>
      </c>
      <c r="L81" s="86" t="s">
        <v>102</v>
      </c>
      <c r="M81" s="88">
        <v>6.4000000000000001E-2</v>
      </c>
      <c r="N81" s="88">
        <v>8.4099999999999994E-2</v>
      </c>
      <c r="O81" s="87">
        <v>57027</v>
      </c>
      <c r="P81" s="87">
        <v>100.26</v>
      </c>
      <c r="Q81" s="87">
        <v>0</v>
      </c>
      <c r="R81" s="87">
        <v>57.1752702</v>
      </c>
      <c r="S81" s="88">
        <v>8.0000000000000004E-4</v>
      </c>
      <c r="T81" s="88">
        <f t="shared" si="1"/>
        <v>2.3995445376870542E-3</v>
      </c>
      <c r="U81" s="88">
        <f>R81/'סכום נכסי הקרן'!$C$42</f>
        <v>4.072824154257329E-4</v>
      </c>
    </row>
    <row r="82" spans="2:21" s="83" customFormat="1">
      <c r="B82" s="86" t="s">
        <v>526</v>
      </c>
      <c r="C82" s="86" t="s">
        <v>527</v>
      </c>
      <c r="D82" s="86" t="s">
        <v>100</v>
      </c>
      <c r="E82" s="86" t="s">
        <v>123</v>
      </c>
      <c r="F82" s="86" t="s">
        <v>528</v>
      </c>
      <c r="G82" s="86" t="s">
        <v>399</v>
      </c>
      <c r="H82" s="86" t="s">
        <v>395</v>
      </c>
      <c r="I82" s="86" t="s">
        <v>206</v>
      </c>
      <c r="J82" s="86" t="s">
        <v>529</v>
      </c>
      <c r="K82" s="87">
        <v>0.65</v>
      </c>
      <c r="L82" s="86" t="s">
        <v>102</v>
      </c>
      <c r="M82" s="88">
        <v>6.9000000000000006E-2</v>
      </c>
      <c r="N82" s="88">
        <v>6.0499999999999998E-2</v>
      </c>
      <c r="O82" s="87">
        <v>289000</v>
      </c>
      <c r="P82" s="87">
        <v>102.88</v>
      </c>
      <c r="Q82" s="87">
        <v>0</v>
      </c>
      <c r="R82" s="87">
        <v>297.32319999999999</v>
      </c>
      <c r="S82" s="88">
        <v>6.7000000000000002E-3</v>
      </c>
      <c r="T82" s="88">
        <f t="shared" si="1"/>
        <v>1.2478126609494107E-2</v>
      </c>
      <c r="U82" s="88">
        <f>R82/'סכום נכסי הקרן'!$C$42</f>
        <v>2.1179525804516141E-3</v>
      </c>
    </row>
    <row r="83" spans="2:21" s="83" customFormat="1">
      <c r="B83" s="86" t="s">
        <v>530</v>
      </c>
      <c r="C83" s="86" t="s">
        <v>531</v>
      </c>
      <c r="D83" s="86" t="s">
        <v>100</v>
      </c>
      <c r="E83" s="86" t="s">
        <v>123</v>
      </c>
      <c r="F83" s="86" t="s">
        <v>532</v>
      </c>
      <c r="G83" s="86" t="s">
        <v>399</v>
      </c>
      <c r="H83" s="86" t="s">
        <v>395</v>
      </c>
      <c r="I83" s="86" t="s">
        <v>206</v>
      </c>
      <c r="J83" s="86" t="s">
        <v>533</v>
      </c>
      <c r="K83" s="87">
        <v>0.25</v>
      </c>
      <c r="L83" s="86" t="s">
        <v>102</v>
      </c>
      <c r="M83" s="88">
        <v>5.5E-2</v>
      </c>
      <c r="N83" s="88">
        <v>6.7100000000000007E-2</v>
      </c>
      <c r="O83" s="87">
        <v>108000</v>
      </c>
      <c r="P83" s="87">
        <v>101.08</v>
      </c>
      <c r="Q83" s="87">
        <v>0</v>
      </c>
      <c r="R83" s="87">
        <v>109.1664</v>
      </c>
      <c r="S83" s="88">
        <v>1.1999999999999999E-3</v>
      </c>
      <c r="T83" s="88">
        <f t="shared" si="1"/>
        <v>4.5815199106651536E-3</v>
      </c>
      <c r="U83" s="88">
        <f>R83/'סכום נכסי הקרן'!$C$42</f>
        <v>7.7763611645042521E-4</v>
      </c>
    </row>
    <row r="84" spans="2:21" s="83" customFormat="1">
      <c r="B84" s="86" t="s">
        <v>534</v>
      </c>
      <c r="C84" s="86" t="s">
        <v>535</v>
      </c>
      <c r="D84" s="86" t="s">
        <v>100</v>
      </c>
      <c r="E84" s="86" t="s">
        <v>123</v>
      </c>
      <c r="F84" s="86" t="s">
        <v>410</v>
      </c>
      <c r="G84" s="86" t="s">
        <v>411</v>
      </c>
      <c r="H84" s="86" t="s">
        <v>412</v>
      </c>
      <c r="I84" s="86" t="s">
        <v>150</v>
      </c>
      <c r="J84" s="86" t="s">
        <v>536</v>
      </c>
      <c r="K84" s="87">
        <v>1.21</v>
      </c>
      <c r="L84" s="86" t="s">
        <v>102</v>
      </c>
      <c r="M84" s="88">
        <v>4.7500000000000001E-2</v>
      </c>
      <c r="N84" s="88">
        <v>6.0100000000000001E-2</v>
      </c>
      <c r="O84" s="87">
        <v>200</v>
      </c>
      <c r="P84" s="87">
        <v>99.75</v>
      </c>
      <c r="Q84" s="87">
        <v>0</v>
      </c>
      <c r="R84" s="87">
        <v>0.19950000000000001</v>
      </c>
      <c r="S84" s="88">
        <v>0</v>
      </c>
      <c r="T84" s="88">
        <f t="shared" si="1"/>
        <v>8.3726606554553255E-6</v>
      </c>
      <c r="U84" s="88">
        <f>R84/'סכום נכסי הקרן'!$C$42</f>
        <v>1.4211186338640812E-6</v>
      </c>
    </row>
    <row r="85" spans="2:21" s="83" customFormat="1">
      <c r="B85" s="86" t="s">
        <v>537</v>
      </c>
      <c r="C85" s="86">
        <v>37305790</v>
      </c>
      <c r="D85" s="86" t="s">
        <v>100</v>
      </c>
      <c r="E85" s="86" t="s">
        <v>123</v>
      </c>
      <c r="F85" s="86" t="s">
        <v>410</v>
      </c>
      <c r="G85" s="86" t="s">
        <v>411</v>
      </c>
      <c r="H85" s="86" t="s">
        <v>412</v>
      </c>
      <c r="I85" s="86" t="s">
        <v>150</v>
      </c>
      <c r="J85" s="86" t="s">
        <v>538</v>
      </c>
      <c r="K85" s="87">
        <v>2.33</v>
      </c>
      <c r="L85" s="86" t="s">
        <v>102</v>
      </c>
      <c r="M85" s="88">
        <v>3.5000000000000003E-2</v>
      </c>
      <c r="N85" s="88">
        <v>7.6999999999999999E-2</v>
      </c>
      <c r="O85" s="87">
        <v>200000</v>
      </c>
      <c r="P85" s="87">
        <f>R85*1000/O85*100</f>
        <v>90.56486338797815</v>
      </c>
      <c r="Q85" s="87">
        <v>0</v>
      </c>
      <c r="R85" s="87">
        <f>182.18-1.05027322404373</f>
        <v>181.12972677595627</v>
      </c>
      <c r="S85" s="88">
        <v>8.0000000000000004E-4</v>
      </c>
      <c r="T85" s="88">
        <f t="shared" si="1"/>
        <v>7.6016929168442205E-3</v>
      </c>
      <c r="U85" s="88">
        <f>R85/'סכום נכסי הקרן'!$C$42</f>
        <v>1.2902597988371993E-3</v>
      </c>
    </row>
    <row r="86" spans="2:21" s="83" customFormat="1">
      <c r="B86" s="86" t="s">
        <v>539</v>
      </c>
      <c r="C86" s="86" t="s">
        <v>540</v>
      </c>
      <c r="D86" s="86" t="s">
        <v>100</v>
      </c>
      <c r="E86" s="86" t="s">
        <v>123</v>
      </c>
      <c r="F86" s="86" t="s">
        <v>414</v>
      </c>
      <c r="G86" s="86" t="s">
        <v>376</v>
      </c>
      <c r="H86" s="86" t="s">
        <v>412</v>
      </c>
      <c r="I86" s="86" t="s">
        <v>150</v>
      </c>
      <c r="J86" s="86" t="s">
        <v>541</v>
      </c>
      <c r="K86" s="87">
        <v>0.86</v>
      </c>
      <c r="L86" s="86" t="s">
        <v>102</v>
      </c>
      <c r="M86" s="88">
        <v>3.2399999999999998E-2</v>
      </c>
      <c r="N86" s="88">
        <v>6.2899999999999998E-2</v>
      </c>
      <c r="O86" s="87">
        <v>128479.6</v>
      </c>
      <c r="P86" s="87">
        <v>97.55</v>
      </c>
      <c r="Q86" s="87">
        <v>0</v>
      </c>
      <c r="R86" s="87">
        <v>125.3318498</v>
      </c>
      <c r="S86" s="88">
        <v>5.0000000000000001E-4</v>
      </c>
      <c r="T86" s="88">
        <f t="shared" si="1"/>
        <v>5.2599551262952201E-3</v>
      </c>
      <c r="U86" s="88">
        <f>R86/'סכום נכסי הקרן'!$C$42</f>
        <v>8.9278910860869285E-4</v>
      </c>
    </row>
    <row r="87" spans="2:21" s="83" customFormat="1">
      <c r="B87" s="86" t="s">
        <v>542</v>
      </c>
      <c r="C87" s="86" t="s">
        <v>543</v>
      </c>
      <c r="D87" s="86" t="s">
        <v>100</v>
      </c>
      <c r="E87" s="86" t="s">
        <v>123</v>
      </c>
      <c r="F87" s="86" t="s">
        <v>544</v>
      </c>
      <c r="G87" s="86" t="s">
        <v>411</v>
      </c>
      <c r="H87" s="86" t="s">
        <v>412</v>
      </c>
      <c r="I87" s="86" t="s">
        <v>150</v>
      </c>
      <c r="J87" s="86" t="s">
        <v>545</v>
      </c>
      <c r="K87" s="87">
        <v>1.84</v>
      </c>
      <c r="L87" s="86" t="s">
        <v>102</v>
      </c>
      <c r="M87" s="88">
        <v>7.0000000000000007E-2</v>
      </c>
      <c r="N87" s="88">
        <v>0.13420000000000001</v>
      </c>
      <c r="O87" s="87">
        <v>107069</v>
      </c>
      <c r="P87" s="87">
        <v>89.89</v>
      </c>
      <c r="Q87" s="87">
        <v>0</v>
      </c>
      <c r="R87" s="87">
        <v>96.2443241</v>
      </c>
      <c r="S87" s="88">
        <v>2.0000000000000001E-4</v>
      </c>
      <c r="T87" s="88">
        <f t="shared" si="1"/>
        <v>4.0392033368569459E-3</v>
      </c>
      <c r="U87" s="88">
        <f>R87/'סכום נכסי הקרן'!$C$42</f>
        <v>6.8558697935921739E-4</v>
      </c>
    </row>
    <row r="88" spans="2:21" s="83" customFormat="1">
      <c r="B88" s="86" t="s">
        <v>546</v>
      </c>
      <c r="C88" s="86" t="s">
        <v>547</v>
      </c>
      <c r="D88" s="86" t="s">
        <v>100</v>
      </c>
      <c r="E88" s="86" t="s">
        <v>123</v>
      </c>
      <c r="F88" s="86" t="s">
        <v>548</v>
      </c>
      <c r="G88" s="86" t="s">
        <v>376</v>
      </c>
      <c r="H88" s="86" t="s">
        <v>412</v>
      </c>
      <c r="I88" s="86" t="s">
        <v>150</v>
      </c>
      <c r="J88" s="86" t="s">
        <v>549</v>
      </c>
      <c r="K88" s="87">
        <v>1.68</v>
      </c>
      <c r="L88" s="86" t="s">
        <v>102</v>
      </c>
      <c r="M88" s="88">
        <v>8.9499999999999996E-2</v>
      </c>
      <c r="N88" s="88">
        <v>8.5000000000000006E-2</v>
      </c>
      <c r="O88" s="87">
        <v>302000</v>
      </c>
      <c r="P88" s="87">
        <v>101.16</v>
      </c>
      <c r="Q88" s="87">
        <v>0</v>
      </c>
      <c r="R88" s="87">
        <v>305.50319999999999</v>
      </c>
      <c r="S88" s="88">
        <v>1.9E-3</v>
      </c>
      <c r="T88" s="88">
        <f t="shared" si="1"/>
        <v>1.2821426680479696E-2</v>
      </c>
      <c r="U88" s="88">
        <f>R88/'סכום נכסי הקרן'!$C$42</f>
        <v>2.176222006140878E-3</v>
      </c>
    </row>
    <row r="89" spans="2:21" s="83" customFormat="1">
      <c r="B89" s="86" t="s">
        <v>550</v>
      </c>
      <c r="C89" s="86" t="s">
        <v>551</v>
      </c>
      <c r="D89" s="86" t="s">
        <v>100</v>
      </c>
      <c r="E89" s="86" t="s">
        <v>123</v>
      </c>
      <c r="F89" s="86" t="s">
        <v>552</v>
      </c>
      <c r="G89" s="86" t="s">
        <v>376</v>
      </c>
      <c r="H89" s="86" t="s">
        <v>424</v>
      </c>
      <c r="I89" s="86" t="s">
        <v>206</v>
      </c>
      <c r="J89" s="86" t="s">
        <v>553</v>
      </c>
      <c r="K89" s="87">
        <v>1</v>
      </c>
      <c r="L89" s="86" t="s">
        <v>102</v>
      </c>
      <c r="M89" s="88">
        <v>4.9000000000000002E-2</v>
      </c>
      <c r="N89" s="88">
        <v>9.9000000000000005E-2</v>
      </c>
      <c r="O89" s="87">
        <v>200000</v>
      </c>
      <c r="P89" s="87">
        <v>96.6</v>
      </c>
      <c r="Q89" s="87">
        <v>0</v>
      </c>
      <c r="R89" s="87">
        <v>193.2</v>
      </c>
      <c r="S89" s="88">
        <v>1.1999999999999999E-3</v>
      </c>
      <c r="T89" s="88">
        <f t="shared" si="1"/>
        <v>8.108260845283051E-3</v>
      </c>
      <c r="U89" s="88">
        <f>R89/'סכום נכסי הקרן'!$C$42</f>
        <v>1.3762412033210048E-3</v>
      </c>
    </row>
    <row r="90" spans="2:21" s="83" customFormat="1">
      <c r="B90" s="86" t="s">
        <v>554</v>
      </c>
      <c r="C90" s="86" t="s">
        <v>555</v>
      </c>
      <c r="D90" s="86" t="s">
        <v>100</v>
      </c>
      <c r="E90" s="86" t="s">
        <v>123</v>
      </c>
      <c r="F90" s="86" t="s">
        <v>556</v>
      </c>
      <c r="G90" s="86" t="s">
        <v>376</v>
      </c>
      <c r="H90" s="86" t="s">
        <v>412</v>
      </c>
      <c r="I90" s="86" t="s">
        <v>150</v>
      </c>
      <c r="J90" s="86" t="s">
        <v>557</v>
      </c>
      <c r="K90" s="87">
        <v>2.3199999999999998</v>
      </c>
      <c r="L90" s="86" t="s">
        <v>102</v>
      </c>
      <c r="M90" s="88">
        <v>6.6500000000000004E-2</v>
      </c>
      <c r="N90" s="88">
        <v>8.8999999999999996E-2</v>
      </c>
      <c r="O90" s="87">
        <v>150000</v>
      </c>
      <c r="P90" s="87">
        <v>95.47</v>
      </c>
      <c r="Q90" s="87">
        <v>0</v>
      </c>
      <c r="R90" s="87">
        <v>143.20500000000001</v>
      </c>
      <c r="S90" s="88">
        <v>5.0000000000000001E-4</v>
      </c>
      <c r="T90" s="88">
        <f t="shared" si="1"/>
        <v>6.0100594945587966E-3</v>
      </c>
      <c r="U90" s="88">
        <f>R90/'סכום נכסי הקרן'!$C$42</f>
        <v>1.0201067366541643E-3</v>
      </c>
    </row>
    <row r="91" spans="2:21" s="83" customFormat="1">
      <c r="B91" s="86" t="s">
        <v>558</v>
      </c>
      <c r="C91" s="86" t="s">
        <v>559</v>
      </c>
      <c r="D91" s="86" t="s">
        <v>100</v>
      </c>
      <c r="E91" s="86" t="s">
        <v>123</v>
      </c>
      <c r="F91" s="86" t="s">
        <v>560</v>
      </c>
      <c r="G91" s="86" t="s">
        <v>561</v>
      </c>
      <c r="H91" s="86" t="s">
        <v>424</v>
      </c>
      <c r="I91" s="86" t="s">
        <v>206</v>
      </c>
      <c r="J91" s="86" t="s">
        <v>562</v>
      </c>
      <c r="K91" s="87">
        <v>2.72</v>
      </c>
      <c r="L91" s="86" t="s">
        <v>102</v>
      </c>
      <c r="M91" s="88">
        <v>6.5000000000000002E-2</v>
      </c>
      <c r="N91" s="88">
        <v>6.8500000000000005E-2</v>
      </c>
      <c r="O91" s="87">
        <v>125000</v>
      </c>
      <c r="P91" s="87">
        <v>100.93</v>
      </c>
      <c r="Q91" s="87">
        <v>0</v>
      </c>
      <c r="R91" s="87">
        <v>126.16249999999999</v>
      </c>
      <c r="S91" s="88">
        <v>2.0000000000000001E-4</v>
      </c>
      <c r="T91" s="88">
        <f t="shared" si="1"/>
        <v>5.2948160398189597E-3</v>
      </c>
      <c r="U91" s="88">
        <f>R91/'סכום נכסי הקרן'!$C$42</f>
        <v>8.9870616363346939E-4</v>
      </c>
    </row>
    <row r="92" spans="2:21" s="83" customFormat="1">
      <c r="B92" s="86" t="s">
        <v>563</v>
      </c>
      <c r="C92" s="86" t="s">
        <v>564</v>
      </c>
      <c r="D92" s="86" t="s">
        <v>100</v>
      </c>
      <c r="E92" s="86" t="s">
        <v>123</v>
      </c>
      <c r="F92" s="86" t="s">
        <v>565</v>
      </c>
      <c r="G92" s="86" t="s">
        <v>321</v>
      </c>
      <c r="H92" s="86" t="s">
        <v>412</v>
      </c>
      <c r="I92" s="86" t="s">
        <v>150</v>
      </c>
      <c r="J92" s="86" t="s">
        <v>566</v>
      </c>
      <c r="K92" s="87">
        <v>3.54</v>
      </c>
      <c r="L92" s="86" t="s">
        <v>102</v>
      </c>
      <c r="M92" s="88">
        <v>4.1000000000000002E-2</v>
      </c>
      <c r="N92" s="88">
        <v>6.5100000000000005E-2</v>
      </c>
      <c r="O92" s="87">
        <v>222222.22</v>
      </c>
      <c r="P92" s="87">
        <v>93.78</v>
      </c>
      <c r="Q92" s="87">
        <v>0</v>
      </c>
      <c r="R92" s="87">
        <v>208.39999791599999</v>
      </c>
      <c r="S92" s="88">
        <v>4.0000000000000002E-4</v>
      </c>
      <c r="T92" s="88">
        <f t="shared" si="1"/>
        <v>8.7461777601416778E-3</v>
      </c>
      <c r="U92" s="88">
        <f>R92/'סכום נכסי הקרן'!$C$42</f>
        <v>1.4845168939130991E-3</v>
      </c>
    </row>
    <row r="93" spans="2:21" s="83" customFormat="1">
      <c r="B93" s="86" t="s">
        <v>567</v>
      </c>
      <c r="C93" s="86" t="s">
        <v>568</v>
      </c>
      <c r="D93" s="86" t="s">
        <v>100</v>
      </c>
      <c r="E93" s="86" t="s">
        <v>123</v>
      </c>
      <c r="F93" s="86" t="s">
        <v>569</v>
      </c>
      <c r="G93" s="86" t="s">
        <v>411</v>
      </c>
      <c r="H93" s="86" t="s">
        <v>570</v>
      </c>
      <c r="I93" s="86" t="s">
        <v>206</v>
      </c>
      <c r="J93" s="86" t="s">
        <v>571</v>
      </c>
      <c r="K93" s="87">
        <v>2.62</v>
      </c>
      <c r="L93" s="86" t="s">
        <v>102</v>
      </c>
      <c r="M93" s="88">
        <v>2.9000000000000001E-2</v>
      </c>
      <c r="N93" s="88">
        <v>9.1899999999999996E-2</v>
      </c>
      <c r="O93" s="87">
        <v>327000</v>
      </c>
      <c r="P93" s="87">
        <v>86</v>
      </c>
      <c r="Q93" s="87">
        <v>0</v>
      </c>
      <c r="R93" s="87">
        <v>281.22000000000003</v>
      </c>
      <c r="S93" s="88">
        <v>2.2000000000000001E-3</v>
      </c>
      <c r="T93" s="88">
        <f t="shared" si="1"/>
        <v>1.1802303907404244E-2</v>
      </c>
      <c r="U93" s="88">
        <f>R93/'סכום נכסי הקרן'!$C$42</f>
        <v>2.003243018622842E-3</v>
      </c>
    </row>
    <row r="94" spans="2:21" s="83" customFormat="1">
      <c r="B94" s="86" t="s">
        <v>572</v>
      </c>
      <c r="C94" s="86" t="s">
        <v>573</v>
      </c>
      <c r="D94" s="86" t="s">
        <v>100</v>
      </c>
      <c r="E94" s="86" t="s">
        <v>123</v>
      </c>
      <c r="F94" s="86" t="s">
        <v>569</v>
      </c>
      <c r="G94" s="86" t="s">
        <v>411</v>
      </c>
      <c r="H94" s="86" t="s">
        <v>570</v>
      </c>
      <c r="I94" s="86" t="s">
        <v>206</v>
      </c>
      <c r="J94" s="86" t="s">
        <v>248</v>
      </c>
      <c r="K94" s="87">
        <v>0.74</v>
      </c>
      <c r="L94" s="86" t="s">
        <v>102</v>
      </c>
      <c r="M94" s="88">
        <v>0.05</v>
      </c>
      <c r="N94" s="88">
        <v>6.6699999999999995E-2</v>
      </c>
      <c r="O94" s="87">
        <v>714577</v>
      </c>
      <c r="P94" s="87">
        <v>100.08</v>
      </c>
      <c r="Q94" s="87">
        <v>0</v>
      </c>
      <c r="R94" s="87">
        <v>715.14866159999997</v>
      </c>
      <c r="S94" s="88">
        <v>1.04E-2</v>
      </c>
      <c r="T94" s="88">
        <f t="shared" si="1"/>
        <v>3.0013519106665935E-2</v>
      </c>
      <c r="U94" s="88">
        <f>R94/'סכום נכסי הקרן'!$C$42</f>
        <v>5.0942911728457047E-3</v>
      </c>
    </row>
    <row r="95" spans="2:21" s="83" customFormat="1">
      <c r="B95" s="86" t="s">
        <v>577</v>
      </c>
      <c r="C95" s="86">
        <v>11864020</v>
      </c>
      <c r="D95" s="86" t="s">
        <v>100</v>
      </c>
      <c r="E95" s="86" t="s">
        <v>123</v>
      </c>
      <c r="F95" s="86" t="s">
        <v>574</v>
      </c>
      <c r="G95" s="86" t="s">
        <v>411</v>
      </c>
      <c r="H95" s="86" t="s">
        <v>575</v>
      </c>
      <c r="I95" s="86" t="s">
        <v>150</v>
      </c>
      <c r="J95" s="86" t="s">
        <v>576</v>
      </c>
      <c r="K95" s="87">
        <v>3.25</v>
      </c>
      <c r="L95" s="86" t="s">
        <v>102</v>
      </c>
      <c r="M95" s="88">
        <v>5.5500000000000001E-2</v>
      </c>
      <c r="N95" s="88">
        <v>6.6500000000000004E-2</v>
      </c>
      <c r="O95" s="87">
        <v>282000</v>
      </c>
      <c r="P95" s="87">
        <f>R95*1000/O95*100</f>
        <v>96.626666666666665</v>
      </c>
      <c r="Q95" s="87">
        <v>0</v>
      </c>
      <c r="R95" s="87">
        <f>276.2472-3.76</f>
        <v>272.48720000000003</v>
      </c>
      <c r="S95" s="88">
        <v>1.8E-3</v>
      </c>
      <c r="T95" s="88">
        <f t="shared" si="1"/>
        <v>1.1435803802281637E-2</v>
      </c>
      <c r="U95" s="88">
        <f>R95/'סכום נכסי הקרן'!$C$42</f>
        <v>1.9410357764884647E-3</v>
      </c>
    </row>
    <row r="96" spans="2:21" s="83" customFormat="1">
      <c r="B96" s="86" t="s">
        <v>578</v>
      </c>
      <c r="C96" s="86" t="s">
        <v>579</v>
      </c>
      <c r="D96" s="86" t="s">
        <v>100</v>
      </c>
      <c r="E96" s="86" t="s">
        <v>123</v>
      </c>
      <c r="F96" s="86" t="s">
        <v>580</v>
      </c>
      <c r="G96" s="86" t="s">
        <v>411</v>
      </c>
      <c r="H96" s="86" t="s">
        <v>581</v>
      </c>
      <c r="I96" s="86" t="s">
        <v>150</v>
      </c>
      <c r="J96" s="86" t="s">
        <v>439</v>
      </c>
      <c r="K96" s="87">
        <v>1.53</v>
      </c>
      <c r="L96" s="86" t="s">
        <v>102</v>
      </c>
      <c r="M96" s="88">
        <v>9.8500000000000004E-2</v>
      </c>
      <c r="N96" s="88">
        <v>9.4200000000000006E-2</v>
      </c>
      <c r="O96" s="87">
        <v>27915.78</v>
      </c>
      <c r="P96" s="87">
        <v>103.2</v>
      </c>
      <c r="Q96" s="87">
        <v>0</v>
      </c>
      <c r="R96" s="87">
        <v>28.80908496</v>
      </c>
      <c r="S96" s="88">
        <v>5.0000000000000001E-4</v>
      </c>
      <c r="T96" s="88">
        <f t="shared" si="1"/>
        <v>1.2090661261366503E-3</v>
      </c>
      <c r="U96" s="88">
        <f>R96/'סכום נכסי הקרן'!$C$42</f>
        <v>2.052186840161877E-4</v>
      </c>
    </row>
    <row r="97" spans="2:21" s="83" customFormat="1">
      <c r="B97" s="86" t="s">
        <v>582</v>
      </c>
      <c r="C97" s="86" t="s">
        <v>583</v>
      </c>
      <c r="D97" s="86" t="s">
        <v>100</v>
      </c>
      <c r="E97" s="86" t="s">
        <v>123</v>
      </c>
      <c r="F97" s="86" t="s">
        <v>584</v>
      </c>
      <c r="G97" s="86" t="s">
        <v>399</v>
      </c>
      <c r="H97" s="86" t="s">
        <v>215</v>
      </c>
      <c r="I97" s="86" t="s">
        <v>435</v>
      </c>
      <c r="J97" s="86" t="s">
        <v>585</v>
      </c>
      <c r="K97" s="87">
        <v>1.83</v>
      </c>
      <c r="L97" s="86" t="s">
        <v>102</v>
      </c>
      <c r="M97" s="88">
        <v>7.2499999999999995E-2</v>
      </c>
      <c r="N97" s="88">
        <v>8.72E-2</v>
      </c>
      <c r="O97" s="87">
        <v>150480</v>
      </c>
      <c r="P97" s="87">
        <v>98.04</v>
      </c>
      <c r="Q97" s="87">
        <v>0</v>
      </c>
      <c r="R97" s="87">
        <v>147.53059200000001</v>
      </c>
      <c r="S97" s="88">
        <v>1E-3</v>
      </c>
      <c r="T97" s="88">
        <f t="shared" si="1"/>
        <v>6.1915969078417659E-3</v>
      </c>
      <c r="U97" s="88">
        <f>R97/'סכום נכסי הקרן'!$C$42</f>
        <v>1.0509196659458605E-3</v>
      </c>
    </row>
    <row r="98" spans="2:21" s="83" customFormat="1">
      <c r="B98" s="86" t="s">
        <v>586</v>
      </c>
      <c r="C98" s="86" t="s">
        <v>587</v>
      </c>
      <c r="D98" s="86" t="s">
        <v>100</v>
      </c>
      <c r="E98" s="86" t="s">
        <v>123</v>
      </c>
      <c r="F98" s="86" t="s">
        <v>588</v>
      </c>
      <c r="G98" s="86" t="s">
        <v>321</v>
      </c>
      <c r="H98" s="86" t="s">
        <v>215</v>
      </c>
      <c r="I98" s="86" t="s">
        <v>435</v>
      </c>
      <c r="J98" s="86" t="s">
        <v>589</v>
      </c>
      <c r="K98" s="87">
        <v>2.27</v>
      </c>
      <c r="L98" s="86" t="s">
        <v>102</v>
      </c>
      <c r="M98" s="88">
        <v>6.5000000000000002E-2</v>
      </c>
      <c r="N98" s="88">
        <v>0.1394</v>
      </c>
      <c r="O98" s="87">
        <v>151000</v>
      </c>
      <c r="P98" s="87">
        <v>86.6</v>
      </c>
      <c r="Q98" s="87">
        <v>0</v>
      </c>
      <c r="R98" s="87">
        <v>130.76599999999999</v>
      </c>
      <c r="S98" s="88">
        <v>2.5999999999999999E-3</v>
      </c>
      <c r="T98" s="88">
        <f t="shared" si="1"/>
        <v>5.4880167582519847E-3</v>
      </c>
      <c r="U98" s="88">
        <f>R98/'סכום נכסי הקרן'!$C$42</f>
        <v>9.3149874323744577E-4</v>
      </c>
    </row>
    <row r="99" spans="2:21" s="83" customFormat="1">
      <c r="B99" s="86" t="s">
        <v>590</v>
      </c>
      <c r="C99" s="86" t="s">
        <v>591</v>
      </c>
      <c r="D99" s="86" t="s">
        <v>100</v>
      </c>
      <c r="E99" s="86" t="s">
        <v>123</v>
      </c>
      <c r="F99" s="86" t="s">
        <v>592</v>
      </c>
      <c r="G99" s="86" t="s">
        <v>376</v>
      </c>
      <c r="H99" s="86" t="s">
        <v>215</v>
      </c>
      <c r="I99" s="86" t="s">
        <v>435</v>
      </c>
      <c r="J99" s="86" t="s">
        <v>593</v>
      </c>
      <c r="K99" s="87">
        <v>0</v>
      </c>
      <c r="L99" s="86" t="s">
        <v>102</v>
      </c>
      <c r="M99" s="88">
        <v>0.05</v>
      </c>
      <c r="N99" s="88">
        <v>0</v>
      </c>
      <c r="O99" s="87">
        <v>75000</v>
      </c>
      <c r="P99" s="87">
        <v>50.7</v>
      </c>
      <c r="Q99" s="87">
        <v>0</v>
      </c>
      <c r="R99" s="87">
        <v>38.024999999999999</v>
      </c>
      <c r="S99" s="88">
        <v>7.4000000000000003E-3</v>
      </c>
      <c r="T99" s="88">
        <f t="shared" si="1"/>
        <v>1.5958417113969359E-3</v>
      </c>
      <c r="U99" s="88">
        <f>R99/'סכום נכסי הקרן'!$C$42</f>
        <v>2.7086734863499592E-4</v>
      </c>
    </row>
    <row r="100" spans="2:21" s="83" customFormat="1">
      <c r="B100" s="86" t="s">
        <v>594</v>
      </c>
      <c r="C100" s="86" t="s">
        <v>595</v>
      </c>
      <c r="D100" s="86" t="s">
        <v>100</v>
      </c>
      <c r="E100" s="86" t="s">
        <v>123</v>
      </c>
      <c r="F100" s="86" t="s">
        <v>596</v>
      </c>
      <c r="G100" s="86" t="s">
        <v>561</v>
      </c>
      <c r="H100" s="86" t="s">
        <v>215</v>
      </c>
      <c r="I100" s="86" t="s">
        <v>435</v>
      </c>
      <c r="J100" s="86" t="s">
        <v>597</v>
      </c>
      <c r="K100" s="87">
        <v>3.1</v>
      </c>
      <c r="L100" s="86" t="s">
        <v>102</v>
      </c>
      <c r="M100" s="88">
        <v>6.2E-2</v>
      </c>
      <c r="N100" s="88">
        <v>7.6899999999999996E-2</v>
      </c>
      <c r="O100" s="87">
        <v>150000</v>
      </c>
      <c r="P100" s="87">
        <v>98.46</v>
      </c>
      <c r="Q100" s="87">
        <v>0</v>
      </c>
      <c r="R100" s="87">
        <v>147.69</v>
      </c>
      <c r="S100" s="88">
        <v>2.9999999999999997E-4</v>
      </c>
      <c r="T100" s="88">
        <f t="shared" si="1"/>
        <v>6.1982869784671527E-3</v>
      </c>
      <c r="U100" s="88">
        <f>R100/'סכום נכסי הקרן'!$C$42</f>
        <v>1.0520551931598302E-3</v>
      </c>
    </row>
    <row r="101" spans="2:21" s="83" customFormat="1">
      <c r="B101" s="86" t="s">
        <v>598</v>
      </c>
      <c r="C101" s="86" t="s">
        <v>599</v>
      </c>
      <c r="D101" s="86" t="s">
        <v>100</v>
      </c>
      <c r="E101" s="86" t="s">
        <v>123</v>
      </c>
      <c r="F101" s="86" t="s">
        <v>569</v>
      </c>
      <c r="G101" s="86" t="s">
        <v>411</v>
      </c>
      <c r="H101" s="86" t="s">
        <v>215</v>
      </c>
      <c r="I101" s="86" t="s">
        <v>435</v>
      </c>
      <c r="J101" s="86" t="s">
        <v>228</v>
      </c>
      <c r="K101" s="87">
        <v>1.77</v>
      </c>
      <c r="L101" s="86" t="s">
        <v>102</v>
      </c>
      <c r="M101" s="88">
        <v>5.62E-2</v>
      </c>
      <c r="N101" s="88">
        <v>7.9200000000000007E-2</v>
      </c>
      <c r="O101" s="87">
        <v>149000</v>
      </c>
      <c r="P101" s="87">
        <v>99.11</v>
      </c>
      <c r="Q101" s="87">
        <v>0</v>
      </c>
      <c r="R101" s="87">
        <v>147.6739</v>
      </c>
      <c r="S101" s="88">
        <v>6.9999999999999999E-4</v>
      </c>
      <c r="T101" s="88">
        <f t="shared" si="1"/>
        <v>6.1976112900633791E-3</v>
      </c>
      <c r="U101" s="88">
        <f>R101/'סכום נכסי הקרן'!$C$42</f>
        <v>1.0519405063928869E-3</v>
      </c>
    </row>
    <row r="102" spans="2:21" s="83" customFormat="1">
      <c r="B102" s="86" t="s">
        <v>600</v>
      </c>
      <c r="C102" s="86">
        <v>11680790</v>
      </c>
      <c r="D102" s="86" t="s">
        <v>100</v>
      </c>
      <c r="E102" s="86" t="s">
        <v>123</v>
      </c>
      <c r="F102" s="86" t="s">
        <v>601</v>
      </c>
      <c r="G102" s="86" t="s">
        <v>411</v>
      </c>
      <c r="H102" s="86" t="s">
        <v>215</v>
      </c>
      <c r="I102" s="86" t="s">
        <v>435</v>
      </c>
      <c r="J102" s="86" t="s">
        <v>529</v>
      </c>
      <c r="K102" s="87">
        <v>0.5</v>
      </c>
      <c r="L102" s="86" t="s">
        <v>102</v>
      </c>
      <c r="M102" s="88">
        <v>5.6500000000000002E-2</v>
      </c>
      <c r="N102" s="88">
        <v>9.1200000000000003E-2</v>
      </c>
      <c r="O102" s="87">
        <v>115000</v>
      </c>
      <c r="P102" s="87">
        <f>R102*1000/O102*100</f>
        <v>98.834754098360648</v>
      </c>
      <c r="Q102" s="87">
        <v>0</v>
      </c>
      <c r="R102" s="87">
        <f>114.77-1.11003278688525</f>
        <v>113.65996721311474</v>
      </c>
      <c r="S102" s="88">
        <v>1.5E-3</v>
      </c>
      <c r="T102" s="88">
        <f t="shared" si="1"/>
        <v>4.7701069452911679E-3</v>
      </c>
      <c r="U102" s="88">
        <f>R102/'סכום נכסי הקרן'!$C$42</f>
        <v>8.0964560065633023E-4</v>
      </c>
    </row>
    <row r="103" spans="2:21" s="83" customFormat="1">
      <c r="B103" s="86" t="s">
        <v>602</v>
      </c>
      <c r="C103" s="86" t="s">
        <v>603</v>
      </c>
      <c r="D103" s="86" t="s">
        <v>100</v>
      </c>
      <c r="E103" s="86" t="s">
        <v>123</v>
      </c>
      <c r="F103" s="86" t="s">
        <v>604</v>
      </c>
      <c r="G103" s="86" t="s">
        <v>411</v>
      </c>
      <c r="H103" s="86" t="s">
        <v>215</v>
      </c>
      <c r="I103" s="86" t="s">
        <v>435</v>
      </c>
      <c r="J103" s="86" t="s">
        <v>605</v>
      </c>
      <c r="K103" s="87">
        <v>3.04</v>
      </c>
      <c r="L103" s="86" t="s">
        <v>102</v>
      </c>
      <c r="M103" s="88">
        <v>3.95E-2</v>
      </c>
      <c r="N103" s="88">
        <v>9.2700000000000005E-2</v>
      </c>
      <c r="O103" s="87">
        <v>250000</v>
      </c>
      <c r="P103" s="87">
        <v>86.74</v>
      </c>
      <c r="Q103" s="87">
        <v>0</v>
      </c>
      <c r="R103" s="87">
        <v>216.85</v>
      </c>
      <c r="S103" s="88">
        <v>2.9999999999999997E-4</v>
      </c>
      <c r="T103" s="88">
        <f t="shared" si="1"/>
        <v>9.1008093390249987E-3</v>
      </c>
      <c r="U103" s="88">
        <f>R103/'סכום נכסי הקרן'!$C$42</f>
        <v>1.5447096528993785E-3</v>
      </c>
    </row>
    <row r="104" spans="2:21" s="83" customFormat="1">
      <c r="B104" s="86" t="s">
        <v>606</v>
      </c>
      <c r="C104" s="86" t="s">
        <v>607</v>
      </c>
      <c r="D104" s="86" t="s">
        <v>100</v>
      </c>
      <c r="E104" s="86" t="s">
        <v>123</v>
      </c>
      <c r="F104" s="86" t="s">
        <v>608</v>
      </c>
      <c r="G104" s="86" t="s">
        <v>411</v>
      </c>
      <c r="H104" s="86" t="s">
        <v>215</v>
      </c>
      <c r="I104" s="86" t="s">
        <v>435</v>
      </c>
      <c r="J104" s="86" t="s">
        <v>609</v>
      </c>
      <c r="K104" s="87">
        <v>2.17</v>
      </c>
      <c r="L104" s="86" t="s">
        <v>102</v>
      </c>
      <c r="M104" s="88">
        <v>0.06</v>
      </c>
      <c r="N104" s="88">
        <v>9.5799999999999996E-2</v>
      </c>
      <c r="O104" s="87">
        <v>135000</v>
      </c>
      <c r="P104" s="87">
        <v>94.96</v>
      </c>
      <c r="Q104" s="87">
        <v>0</v>
      </c>
      <c r="R104" s="87">
        <v>128.196</v>
      </c>
      <c r="S104" s="88">
        <v>5.0000000000000001E-4</v>
      </c>
      <c r="T104" s="88">
        <f t="shared" si="1"/>
        <v>5.3801584229912318E-3</v>
      </c>
      <c r="U104" s="88">
        <f>R104/'סכום נכסי הקרן'!$C$42</f>
        <v>9.1319160093654005E-4</v>
      </c>
    </row>
    <row r="105" spans="2:21" s="83" customFormat="1">
      <c r="B105" s="86" t="s">
        <v>610</v>
      </c>
      <c r="C105" s="86" t="s">
        <v>611</v>
      </c>
      <c r="D105" s="86" t="s">
        <v>100</v>
      </c>
      <c r="E105" s="86" t="s">
        <v>123</v>
      </c>
      <c r="F105" s="86" t="s">
        <v>612</v>
      </c>
      <c r="G105" s="86" t="s">
        <v>613</v>
      </c>
      <c r="H105" s="86" t="s">
        <v>215</v>
      </c>
      <c r="I105" s="86" t="s">
        <v>435</v>
      </c>
      <c r="J105" s="86" t="s">
        <v>614</v>
      </c>
      <c r="K105" s="87">
        <v>1.46</v>
      </c>
      <c r="L105" s="86" t="s">
        <v>102</v>
      </c>
      <c r="M105" s="88">
        <v>4.0500000000000001E-2</v>
      </c>
      <c r="N105" s="88">
        <v>0.12709999999999999</v>
      </c>
      <c r="O105" s="87">
        <v>400000</v>
      </c>
      <c r="P105" s="87">
        <v>89.15</v>
      </c>
      <c r="Q105" s="87">
        <v>0</v>
      </c>
      <c r="R105" s="87">
        <v>356.6</v>
      </c>
      <c r="S105" s="88">
        <v>3.3E-3</v>
      </c>
      <c r="T105" s="88">
        <f t="shared" si="1"/>
        <v>1.4965868620227413E-2</v>
      </c>
      <c r="U105" s="88">
        <f>R105/'סכום נכסי הקרן'!$C$42</f>
        <v>2.540205036771586E-3</v>
      </c>
    </row>
    <row r="106" spans="2:21" s="83" customFormat="1">
      <c r="B106" s="86" t="s">
        <v>615</v>
      </c>
      <c r="C106" s="86" t="s">
        <v>616</v>
      </c>
      <c r="D106" s="86" t="s">
        <v>100</v>
      </c>
      <c r="E106" s="86" t="s">
        <v>123</v>
      </c>
      <c r="F106" s="86" t="s">
        <v>617</v>
      </c>
      <c r="G106" s="86" t="s">
        <v>411</v>
      </c>
      <c r="H106" s="86" t="s">
        <v>215</v>
      </c>
      <c r="I106" s="86" t="s">
        <v>435</v>
      </c>
      <c r="J106" s="86" t="s">
        <v>618</v>
      </c>
      <c r="K106" s="87">
        <v>1.26</v>
      </c>
      <c r="L106" s="86" t="s">
        <v>102</v>
      </c>
      <c r="M106" s="88">
        <v>4.4900000000000002E-2</v>
      </c>
      <c r="N106" s="88">
        <v>7.3999999999999996E-2</v>
      </c>
      <c r="O106" s="87">
        <v>255960</v>
      </c>
      <c r="P106" s="87">
        <v>97.68</v>
      </c>
      <c r="Q106" s="87">
        <v>0</v>
      </c>
      <c r="R106" s="87">
        <v>250.021728</v>
      </c>
      <c r="S106" s="88">
        <v>2.3999999999999998E-3</v>
      </c>
      <c r="T106" s="88">
        <f t="shared" si="1"/>
        <v>1.0492967844784727E-2</v>
      </c>
      <c r="U106" s="88">
        <f>R106/'סכום נכסי הקרן'!$C$42</f>
        <v>1.7810051956476034E-3</v>
      </c>
    </row>
    <row r="107" spans="2:21" s="83" customFormat="1">
      <c r="B107" s="82" t="s">
        <v>278</v>
      </c>
      <c r="K107" s="84">
        <v>3.13</v>
      </c>
      <c r="N107" s="85">
        <v>5.3100000000000001E-2</v>
      </c>
      <c r="O107" s="84">
        <v>225000</v>
      </c>
      <c r="Q107" s="84">
        <v>0</v>
      </c>
      <c r="R107" s="84">
        <v>225</v>
      </c>
      <c r="T107" s="85">
        <f t="shared" si="1"/>
        <v>9.4428503632954797E-3</v>
      </c>
      <c r="U107" s="85">
        <f>R107/'סכום נכסי הקרן'!$C$42</f>
        <v>1.6027653765384375E-3</v>
      </c>
    </row>
    <row r="108" spans="2:21" s="83" customFormat="1">
      <c r="B108" s="86" t="s">
        <v>619</v>
      </c>
      <c r="C108" s="86" t="s">
        <v>620</v>
      </c>
      <c r="D108" s="86" t="s">
        <v>100</v>
      </c>
      <c r="E108" s="86" t="s">
        <v>123</v>
      </c>
      <c r="F108" s="86" t="s">
        <v>621</v>
      </c>
      <c r="G108" s="86" t="s">
        <v>376</v>
      </c>
      <c r="H108" s="86" t="s">
        <v>377</v>
      </c>
      <c r="I108" s="86" t="s">
        <v>150</v>
      </c>
      <c r="J108" s="86" t="s">
        <v>622</v>
      </c>
      <c r="K108" s="87">
        <v>3.13</v>
      </c>
      <c r="L108" s="86" t="s">
        <v>102</v>
      </c>
      <c r="M108" s="88">
        <v>5.5100000000000003E-2</v>
      </c>
      <c r="N108" s="88">
        <v>5.3100000000000001E-2</v>
      </c>
      <c r="O108" s="87">
        <v>225000</v>
      </c>
      <c r="P108" s="87">
        <v>100</v>
      </c>
      <c r="Q108" s="87">
        <v>0</v>
      </c>
      <c r="R108" s="87">
        <v>225</v>
      </c>
      <c r="S108" s="88">
        <v>8.0000000000000004E-4</v>
      </c>
      <c r="T108" s="88">
        <f t="shared" si="1"/>
        <v>9.4428503632954797E-3</v>
      </c>
      <c r="U108" s="88">
        <f>R108/'סכום נכסי הקרן'!$C$42</f>
        <v>1.6027653765384375E-3</v>
      </c>
    </row>
    <row r="109" spans="2:21" s="83" customFormat="1">
      <c r="B109" s="82" t="s">
        <v>623</v>
      </c>
      <c r="K109" s="84">
        <v>0</v>
      </c>
      <c r="N109" s="85">
        <v>0</v>
      </c>
      <c r="O109" s="84">
        <v>0</v>
      </c>
      <c r="Q109" s="84">
        <v>0</v>
      </c>
      <c r="R109" s="84">
        <v>0</v>
      </c>
      <c r="T109" s="85">
        <f t="shared" si="1"/>
        <v>0</v>
      </c>
      <c r="U109" s="85">
        <f>R109/'סכום נכסי הקרן'!$C$42</f>
        <v>0</v>
      </c>
    </row>
    <row r="110" spans="2:21" s="83" customFormat="1">
      <c r="B110" s="86" t="s">
        <v>215</v>
      </c>
      <c r="C110" s="86" t="s">
        <v>215</v>
      </c>
      <c r="G110" s="86" t="s">
        <v>215</v>
      </c>
      <c r="H110" s="86" t="s">
        <v>215</v>
      </c>
      <c r="K110" s="87">
        <v>0</v>
      </c>
      <c r="L110" s="86" t="s">
        <v>215</v>
      </c>
      <c r="M110" s="88">
        <v>0</v>
      </c>
      <c r="N110" s="88">
        <v>0</v>
      </c>
      <c r="O110" s="87">
        <v>0</v>
      </c>
      <c r="P110" s="87">
        <v>0</v>
      </c>
      <c r="R110" s="87">
        <v>0</v>
      </c>
      <c r="S110" s="88">
        <v>0</v>
      </c>
      <c r="T110" s="88">
        <f t="shared" si="1"/>
        <v>0</v>
      </c>
      <c r="U110" s="88">
        <f>R110/'סכום נכסי הקרן'!$C$42</f>
        <v>0</v>
      </c>
    </row>
    <row r="111" spans="2:21" s="83" customFormat="1">
      <c r="B111" s="82" t="s">
        <v>220</v>
      </c>
      <c r="K111" s="84">
        <v>5.43</v>
      </c>
      <c r="N111" s="85">
        <v>5.4300000000000001E-2</v>
      </c>
      <c r="O111" s="84">
        <v>408000</v>
      </c>
      <c r="Q111" s="84">
        <v>0</v>
      </c>
      <c r="R111" s="84">
        <v>1390.5966542040001</v>
      </c>
      <c r="T111" s="85">
        <f t="shared" si="1"/>
        <v>5.8360871650434312E-2</v>
      </c>
      <c r="U111" s="85">
        <f>R111/'סכום נכסי הקרן'!$C$42</f>
        <v>9.905778533726069E-3</v>
      </c>
    </row>
    <row r="112" spans="2:21" s="83" customFormat="1">
      <c r="B112" s="82" t="s">
        <v>279</v>
      </c>
      <c r="K112" s="84">
        <v>4.6900000000000004</v>
      </c>
      <c r="N112" s="85">
        <v>6.6900000000000001E-2</v>
      </c>
      <c r="O112" s="84">
        <v>70000</v>
      </c>
      <c r="Q112" s="84">
        <v>0</v>
      </c>
      <c r="R112" s="84">
        <v>240.2983470225</v>
      </c>
      <c r="T112" s="85">
        <f t="shared" si="1"/>
        <v>1.0084894815469854E-2</v>
      </c>
      <c r="U112" s="85">
        <f>R112/'סכום נכסי הקרן'!$C$42</f>
        <v>1.7117416473203613E-3</v>
      </c>
    </row>
    <row r="113" spans="2:21" s="83" customFormat="1">
      <c r="B113" s="86" t="s">
        <v>624</v>
      </c>
      <c r="C113" s="86" t="s">
        <v>625</v>
      </c>
      <c r="D113" s="86" t="s">
        <v>123</v>
      </c>
      <c r="E113" s="86" t="s">
        <v>626</v>
      </c>
      <c r="F113" s="86" t="s">
        <v>627</v>
      </c>
      <c r="G113" s="86" t="s">
        <v>628</v>
      </c>
      <c r="H113" s="86" t="s">
        <v>629</v>
      </c>
      <c r="I113" s="86" t="s">
        <v>630</v>
      </c>
      <c r="J113" s="86" t="s">
        <v>631</v>
      </c>
      <c r="K113" s="87">
        <v>3.7</v>
      </c>
      <c r="L113" s="86" t="s">
        <v>106</v>
      </c>
      <c r="M113" s="88">
        <v>4.7500000000000001E-2</v>
      </c>
      <c r="N113" s="88">
        <v>6.8000000000000005E-2</v>
      </c>
      <c r="O113" s="87">
        <v>30000</v>
      </c>
      <c r="P113" s="87">
        <v>94.993416666666661</v>
      </c>
      <c r="Q113" s="87">
        <v>0</v>
      </c>
      <c r="R113" s="87">
        <v>103.020360375</v>
      </c>
      <c r="S113" s="88">
        <v>0</v>
      </c>
      <c r="T113" s="88">
        <f t="shared" si="1"/>
        <v>4.3235815439728884E-3</v>
      </c>
      <c r="U113" s="88">
        <f>R113/'סכום נכסי הקרן'!$C$42</f>
        <v>7.3385540750027728E-4</v>
      </c>
    </row>
    <row r="114" spans="2:21" s="83" customFormat="1">
      <c r="B114" s="86" t="s">
        <v>632</v>
      </c>
      <c r="C114" s="86" t="s">
        <v>633</v>
      </c>
      <c r="D114" s="86" t="s">
        <v>123</v>
      </c>
      <c r="E114" s="86" t="s">
        <v>626</v>
      </c>
      <c r="F114" s="86" t="s">
        <v>627</v>
      </c>
      <c r="G114" s="86" t="s">
        <v>628</v>
      </c>
      <c r="H114" s="86" t="s">
        <v>629</v>
      </c>
      <c r="I114" s="86" t="s">
        <v>630</v>
      </c>
      <c r="J114" s="86" t="s">
        <v>631</v>
      </c>
      <c r="K114" s="87">
        <v>5.17</v>
      </c>
      <c r="L114" s="86" t="s">
        <v>106</v>
      </c>
      <c r="M114" s="88">
        <v>5.1299999999999998E-2</v>
      </c>
      <c r="N114" s="88">
        <v>7.0199999999999999E-2</v>
      </c>
      <c r="O114" s="87">
        <v>30000</v>
      </c>
      <c r="P114" s="87">
        <v>93.256291666666669</v>
      </c>
      <c r="Q114" s="87">
        <v>0</v>
      </c>
      <c r="R114" s="87">
        <v>101.13644831249999</v>
      </c>
      <c r="S114" s="88">
        <v>0</v>
      </c>
      <c r="T114" s="88">
        <f t="shared" si="1"/>
        <v>4.2445171008449111E-3</v>
      </c>
      <c r="U114" s="88">
        <f>R114/'סכום נכסי הקרן'!$C$42</f>
        <v>7.2043554516153002E-4</v>
      </c>
    </row>
    <row r="115" spans="2:21" s="83" customFormat="1">
      <c r="B115" s="86" t="s">
        <v>634</v>
      </c>
      <c r="C115" s="86" t="s">
        <v>635</v>
      </c>
      <c r="D115" s="86" t="s">
        <v>123</v>
      </c>
      <c r="E115" s="86" t="s">
        <v>626</v>
      </c>
      <c r="F115" s="86" t="s">
        <v>627</v>
      </c>
      <c r="G115" s="86" t="s">
        <v>628</v>
      </c>
      <c r="H115" s="86" t="s">
        <v>629</v>
      </c>
      <c r="I115" s="86" t="s">
        <v>630</v>
      </c>
      <c r="J115" s="86" t="s">
        <v>631</v>
      </c>
      <c r="K115" s="87">
        <v>6.16</v>
      </c>
      <c r="L115" s="86" t="s">
        <v>110</v>
      </c>
      <c r="M115" s="88">
        <v>3.7499999999999999E-2</v>
      </c>
      <c r="N115" s="88">
        <v>5.45E-2</v>
      </c>
      <c r="O115" s="87">
        <v>10000</v>
      </c>
      <c r="P115" s="87">
        <v>91.911749999999998</v>
      </c>
      <c r="Q115" s="87">
        <v>0</v>
      </c>
      <c r="R115" s="87">
        <v>36.141538335</v>
      </c>
      <c r="S115" s="88">
        <v>0</v>
      </c>
      <c r="T115" s="88">
        <f t="shared" si="1"/>
        <v>1.5167961706520545E-3</v>
      </c>
      <c r="U115" s="88">
        <f>R115/'סכום נכסי הקרן'!$C$42</f>
        <v>2.5745069465855398E-4</v>
      </c>
    </row>
    <row r="116" spans="2:21" s="83" customFormat="1">
      <c r="B116" s="82" t="s">
        <v>280</v>
      </c>
      <c r="K116" s="84">
        <v>5.58</v>
      </c>
      <c r="N116" s="85">
        <v>5.16E-2</v>
      </c>
      <c r="O116" s="84">
        <v>338000</v>
      </c>
      <c r="Q116" s="84">
        <v>0</v>
      </c>
      <c r="R116" s="84">
        <v>1150.2983071814999</v>
      </c>
      <c r="T116" s="85">
        <f t="shared" si="1"/>
        <v>4.827597683496445E-2</v>
      </c>
      <c r="U116" s="85">
        <f>R116/'סכום נכסי הקרן'!$C$42</f>
        <v>8.1940368864057058E-3</v>
      </c>
    </row>
    <row r="117" spans="2:21" s="83" customFormat="1">
      <c r="B117" s="86" t="s">
        <v>636</v>
      </c>
      <c r="C117" s="86" t="s">
        <v>637</v>
      </c>
      <c r="D117" s="86" t="s">
        <v>123</v>
      </c>
      <c r="E117" s="86" t="s">
        <v>626</v>
      </c>
      <c r="F117" s="86" t="s">
        <v>638</v>
      </c>
      <c r="G117" s="86" t="s">
        <v>639</v>
      </c>
      <c r="H117" s="86" t="s">
        <v>640</v>
      </c>
      <c r="I117" s="86" t="s">
        <v>630</v>
      </c>
      <c r="J117" s="86" t="s">
        <v>641</v>
      </c>
      <c r="K117" s="87">
        <v>8.14</v>
      </c>
      <c r="L117" s="86" t="s">
        <v>106</v>
      </c>
      <c r="M117" s="88">
        <v>4.9099999999999998E-2</v>
      </c>
      <c r="N117" s="88">
        <v>5.0700000000000002E-2</v>
      </c>
      <c r="O117" s="87">
        <v>44000</v>
      </c>
      <c r="P117" s="87">
        <v>100.06688886363636</v>
      </c>
      <c r="Q117" s="87">
        <v>0</v>
      </c>
      <c r="R117" s="87">
        <v>159.16639342650001</v>
      </c>
      <c r="S117" s="88">
        <v>0</v>
      </c>
      <c r="T117" s="88">
        <f t="shared" si="1"/>
        <v>6.6799308266304747E-3</v>
      </c>
      <c r="U117" s="88">
        <f>R117/'סכום נכסי הקרן'!$C$42</f>
        <v>1.1338061532999526E-3</v>
      </c>
    </row>
    <row r="118" spans="2:21" s="83" customFormat="1">
      <c r="B118" s="86" t="s">
        <v>642</v>
      </c>
      <c r="C118" s="86" t="s">
        <v>643</v>
      </c>
      <c r="D118" s="86" t="s">
        <v>123</v>
      </c>
      <c r="E118" s="86" t="s">
        <v>626</v>
      </c>
      <c r="F118" s="86" t="s">
        <v>644</v>
      </c>
      <c r="G118" s="86" t="s">
        <v>639</v>
      </c>
      <c r="H118" s="86" t="s">
        <v>640</v>
      </c>
      <c r="I118" s="86" t="s">
        <v>630</v>
      </c>
      <c r="J118" s="86" t="s">
        <v>645</v>
      </c>
      <c r="K118" s="87">
        <v>3.07</v>
      </c>
      <c r="L118" s="86" t="s">
        <v>106</v>
      </c>
      <c r="M118" s="88">
        <v>4.8300000000000003E-2</v>
      </c>
      <c r="N118" s="88">
        <v>5.3600000000000002E-2</v>
      </c>
      <c r="O118" s="87">
        <v>72000</v>
      </c>
      <c r="P118" s="87">
        <v>99.494766666666663</v>
      </c>
      <c r="Q118" s="87">
        <v>0</v>
      </c>
      <c r="R118" s="87">
        <v>258.96497868</v>
      </c>
      <c r="S118" s="88">
        <v>0</v>
      </c>
      <c r="T118" s="88">
        <f t="shared" si="1"/>
        <v>1.0868300191152196E-2</v>
      </c>
      <c r="U118" s="88">
        <f>R118/'סכום נכסי הקרן'!$C$42</f>
        <v>1.8447115625080828E-3</v>
      </c>
    </row>
    <row r="119" spans="2:21" s="83" customFormat="1">
      <c r="B119" s="86" t="s">
        <v>646</v>
      </c>
      <c r="C119" s="86" t="s">
        <v>647</v>
      </c>
      <c r="D119" s="86" t="s">
        <v>123</v>
      </c>
      <c r="E119" s="86" t="s">
        <v>626</v>
      </c>
      <c r="F119" s="86" t="s">
        <v>648</v>
      </c>
      <c r="G119" s="86" t="s">
        <v>649</v>
      </c>
      <c r="H119" s="86" t="s">
        <v>650</v>
      </c>
      <c r="I119" s="86" t="s">
        <v>630</v>
      </c>
      <c r="J119" s="86" t="s">
        <v>651</v>
      </c>
      <c r="K119" s="87">
        <v>4.91</v>
      </c>
      <c r="L119" s="86" t="s">
        <v>106</v>
      </c>
      <c r="M119" s="88">
        <v>4.7500000000000001E-2</v>
      </c>
      <c r="N119" s="88">
        <v>4.9700000000000001E-2</v>
      </c>
      <c r="O119" s="87">
        <v>72000</v>
      </c>
      <c r="P119" s="87">
        <v>100.97663888888889</v>
      </c>
      <c r="Q119" s="87">
        <v>0</v>
      </c>
      <c r="R119" s="87">
        <v>262.8219957</v>
      </c>
      <c r="S119" s="88">
        <v>1E-4</v>
      </c>
      <c r="T119" s="88">
        <f t="shared" si="1"/>
        <v>1.1030172344790168E-2</v>
      </c>
      <c r="U119" s="88">
        <f>R119/'סכום נכסי הקרן'!$C$42</f>
        <v>1.8721866440030849E-3</v>
      </c>
    </row>
    <row r="120" spans="2:21" s="83" customFormat="1">
      <c r="B120" s="86" t="s">
        <v>652</v>
      </c>
      <c r="C120" s="86" t="s">
        <v>653</v>
      </c>
      <c r="D120" s="86" t="s">
        <v>123</v>
      </c>
      <c r="E120" s="86" t="s">
        <v>626</v>
      </c>
      <c r="F120" s="86" t="s">
        <v>654</v>
      </c>
      <c r="G120" s="86" t="s">
        <v>655</v>
      </c>
      <c r="H120" s="86" t="s">
        <v>656</v>
      </c>
      <c r="I120" s="86" t="s">
        <v>630</v>
      </c>
      <c r="J120" s="86" t="s">
        <v>657</v>
      </c>
      <c r="K120" s="87">
        <v>6.52</v>
      </c>
      <c r="L120" s="86" t="s">
        <v>106</v>
      </c>
      <c r="M120" s="88">
        <v>2.5399999999999999E-2</v>
      </c>
      <c r="N120" s="88">
        <v>5.2699999999999997E-2</v>
      </c>
      <c r="O120" s="87">
        <v>100000</v>
      </c>
      <c r="P120" s="87">
        <v>84.842250000000007</v>
      </c>
      <c r="Q120" s="87">
        <v>0</v>
      </c>
      <c r="R120" s="87">
        <v>306.70473375</v>
      </c>
      <c r="S120" s="88">
        <v>2.0000000000000001E-4</v>
      </c>
      <c r="T120" s="88">
        <f t="shared" si="1"/>
        <v>1.2871852917847247E-2</v>
      </c>
      <c r="U120" s="88">
        <f>R120/'סכום נכסי הקרן'!$C$42</f>
        <v>2.1847810136663998E-3</v>
      </c>
    </row>
    <row r="121" spans="2:21" s="83" customFormat="1">
      <c r="B121" s="86" t="s">
        <v>658</v>
      </c>
      <c r="C121" s="86" t="s">
        <v>659</v>
      </c>
      <c r="D121" s="86" t="s">
        <v>123</v>
      </c>
      <c r="E121" s="86" t="s">
        <v>626</v>
      </c>
      <c r="F121" s="86" t="s">
        <v>660</v>
      </c>
      <c r="G121" s="86" t="s">
        <v>628</v>
      </c>
      <c r="H121" s="86" t="s">
        <v>629</v>
      </c>
      <c r="I121" s="86" t="s">
        <v>630</v>
      </c>
      <c r="J121" s="86" t="s">
        <v>231</v>
      </c>
      <c r="K121" s="87">
        <v>6.39</v>
      </c>
      <c r="L121" s="86" t="s">
        <v>106</v>
      </c>
      <c r="M121" s="88">
        <v>3.15E-2</v>
      </c>
      <c r="N121" s="88">
        <v>5.0299999999999997E-2</v>
      </c>
      <c r="O121" s="87">
        <v>50000</v>
      </c>
      <c r="P121" s="87">
        <v>89.98075</v>
      </c>
      <c r="Q121" s="87">
        <v>0</v>
      </c>
      <c r="R121" s="87">
        <v>162.64020562499999</v>
      </c>
      <c r="S121" s="88">
        <v>1E-4</v>
      </c>
      <c r="T121" s="88">
        <f t="shared" si="1"/>
        <v>6.8257205545443674E-3</v>
      </c>
      <c r="U121" s="88">
        <f>R121/'סכום נכסי הקרן'!$C$42</f>
        <v>1.1585515129281868E-3</v>
      </c>
    </row>
    <row r="122" spans="2:21" s="83" customFormat="1">
      <c r="B122" s="86" t="s">
        <v>222</v>
      </c>
    </row>
    <row r="123" spans="2:21" s="83" customFormat="1">
      <c r="B123" s="86" t="s">
        <v>273</v>
      </c>
    </row>
    <row r="124" spans="2:21" s="83" customFormat="1">
      <c r="B124" s="86" t="s">
        <v>274</v>
      </c>
    </row>
    <row r="125" spans="2:21" s="83" customFormat="1">
      <c r="B125" s="86" t="s">
        <v>275</v>
      </c>
    </row>
    <row r="126" spans="2:21" s="83" customFormat="1">
      <c r="B126" s="86" t="s">
        <v>276</v>
      </c>
    </row>
    <row r="127" spans="2:21" s="83" customFormat="1">
      <c r="B127" s="89"/>
    </row>
    <row r="128" spans="2:21" s="83" customFormat="1">
      <c r="B128" s="89"/>
    </row>
    <row r="129" spans="2:2" s="83" customFormat="1">
      <c r="B129" s="89"/>
    </row>
    <row r="130" spans="2:2" s="83" customFormat="1">
      <c r="B130" s="89"/>
    </row>
    <row r="131" spans="2:2" s="83" customFormat="1">
      <c r="B131" s="89"/>
    </row>
    <row r="132" spans="2:2" s="83" customFormat="1">
      <c r="B132" s="89"/>
    </row>
    <row r="133" spans="2:2" s="83" customFormat="1">
      <c r="B133" s="89"/>
    </row>
    <row r="134" spans="2:2" s="83" customFormat="1">
      <c r="B134" s="89"/>
    </row>
    <row r="135" spans="2:2" s="83" customFormat="1">
      <c r="B135" s="89"/>
    </row>
    <row r="136" spans="2:2" s="83" customFormat="1">
      <c r="B136" s="89"/>
    </row>
    <row r="137" spans="2:2" s="83" customFormat="1">
      <c r="B137" s="89"/>
    </row>
    <row r="138" spans="2:2" s="83" customFormat="1">
      <c r="B138" s="89"/>
    </row>
    <row r="139" spans="2:2" s="83" customFormat="1">
      <c r="B139" s="89"/>
    </row>
    <row r="140" spans="2:2" s="83" customFormat="1">
      <c r="B140" s="89"/>
    </row>
    <row r="141" spans="2:2" s="83" customFormat="1">
      <c r="B141" s="89"/>
    </row>
    <row r="142" spans="2:2" s="83" customFormat="1">
      <c r="B142" s="89"/>
    </row>
    <row r="143" spans="2:2" s="83" customFormat="1">
      <c r="B143" s="89"/>
    </row>
    <row r="144" spans="2:2" s="83" customFormat="1">
      <c r="B144" s="89"/>
    </row>
    <row r="145" spans="2:6" s="83" customFormat="1">
      <c r="B145" s="89"/>
    </row>
    <row r="146" spans="2:6" s="83" customFormat="1">
      <c r="B146" s="89"/>
    </row>
    <row r="147" spans="2:6" s="83" customFormat="1">
      <c r="B147" s="89"/>
    </row>
    <row r="148" spans="2:6" s="83" customFormat="1">
      <c r="B148" s="89"/>
    </row>
    <row r="149" spans="2:6" s="83" customFormat="1">
      <c r="B149" s="89"/>
    </row>
    <row r="150" spans="2:6">
      <c r="C150" s="16"/>
      <c r="D150" s="16"/>
      <c r="E150" s="16"/>
      <c r="F150" s="16"/>
    </row>
    <row r="151" spans="2:6">
      <c r="C151" s="16"/>
      <c r="D151" s="16"/>
      <c r="E151" s="16"/>
      <c r="F151" s="16"/>
    </row>
    <row r="152" spans="2:6">
      <c r="C152" s="16"/>
      <c r="D152" s="16"/>
      <c r="E152" s="16"/>
      <c r="F152" s="16"/>
    </row>
    <row r="153" spans="2:6">
      <c r="C153" s="16"/>
      <c r="D153" s="16"/>
      <c r="E153" s="16"/>
      <c r="F153" s="16"/>
    </row>
    <row r="154" spans="2:6">
      <c r="C154" s="16"/>
      <c r="D154" s="16"/>
      <c r="E154" s="16"/>
      <c r="F154" s="16"/>
    </row>
    <row r="155" spans="2:6">
      <c r="C155" s="16"/>
      <c r="D155" s="16"/>
      <c r="E155" s="16"/>
      <c r="F155" s="16"/>
    </row>
    <row r="156" spans="2:6">
      <c r="C156" s="16"/>
      <c r="D156" s="16"/>
      <c r="E156" s="16"/>
      <c r="F156" s="16"/>
    </row>
    <row r="157" spans="2:6">
      <c r="C157" s="16"/>
      <c r="D157" s="16"/>
      <c r="E157" s="16"/>
      <c r="F157" s="16"/>
    </row>
    <row r="158" spans="2:6">
      <c r="C158" s="16"/>
      <c r="D158" s="16"/>
      <c r="E158" s="16"/>
      <c r="F158" s="16"/>
    </row>
    <row r="159" spans="2:6">
      <c r="C159" s="16"/>
      <c r="D159" s="16"/>
      <c r="E159" s="16"/>
      <c r="F159" s="16"/>
    </row>
    <row r="160" spans="2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6"/>
      <c r="C770" s="16"/>
      <c r="D770" s="16"/>
      <c r="E770" s="16"/>
      <c r="F770" s="16"/>
    </row>
    <row r="771" spans="2:6">
      <c r="B771" s="19"/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1">
      <formula1>$BG$7:$BG$11</formula1>
    </dataValidation>
    <dataValidation type="list" allowBlank="1" showInputMessage="1" showErrorMessage="1" sqref="E12:E795">
      <formula1>$BB$7:$BB$11</formula1>
    </dataValidation>
    <dataValidation type="list" allowBlank="1" showInputMessage="1" showErrorMessage="1" sqref="I12:I801">
      <formula1>$BF$7:$BF$10</formula1>
    </dataValidation>
    <dataValidation type="list" allowBlank="1" showInputMessage="1" showErrorMessage="1" sqref="G12:G801">
      <formula1>$BD$7:$BD$11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46925.29</v>
      </c>
      <c r="J11" s="7"/>
      <c r="K11" s="75">
        <v>0</v>
      </c>
      <c r="L11" s="75">
        <v>357.67393959999998</v>
      </c>
      <c r="M11" s="7"/>
      <c r="N11" s="76">
        <v>1</v>
      </c>
      <c r="O11" s="76">
        <v>2.5999999999999999E-3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13925.29</v>
      </c>
      <c r="K12" s="81">
        <v>0</v>
      </c>
      <c r="L12" s="81">
        <v>184.37083960000001</v>
      </c>
      <c r="N12" s="80">
        <v>0.51549999999999996</v>
      </c>
      <c r="O12" s="80">
        <v>1.2999999999999999E-3</v>
      </c>
    </row>
    <row r="13" spans="2:62">
      <c r="B13" s="79" t="s">
        <v>661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215</v>
      </c>
      <c r="C14" t="s">
        <v>215</v>
      </c>
      <c r="E14" s="16"/>
      <c r="F14" s="16"/>
      <c r="G14" t="s">
        <v>215</v>
      </c>
      <c r="H14" t="s">
        <v>215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662</v>
      </c>
      <c r="E15" s="16"/>
      <c r="F15" s="16"/>
      <c r="G15" s="16"/>
      <c r="I15" s="81">
        <v>13925.29</v>
      </c>
      <c r="K15" s="81">
        <v>0</v>
      </c>
      <c r="L15" s="81">
        <v>184.37083960000001</v>
      </c>
      <c r="N15" s="80">
        <v>0.51549999999999996</v>
      </c>
      <c r="O15" s="80">
        <v>1.2999999999999999E-3</v>
      </c>
    </row>
    <row r="16" spans="2:62">
      <c r="B16" t="s">
        <v>663</v>
      </c>
      <c r="C16" t="s">
        <v>664</v>
      </c>
      <c r="D16" t="s">
        <v>100</v>
      </c>
      <c r="E16" t="s">
        <v>123</v>
      </c>
      <c r="F16" t="s">
        <v>569</v>
      </c>
      <c r="G16" t="s">
        <v>411</v>
      </c>
      <c r="H16" t="s">
        <v>102</v>
      </c>
      <c r="I16" s="77">
        <v>13925.29</v>
      </c>
      <c r="J16" s="77">
        <v>1324</v>
      </c>
      <c r="K16" s="77">
        <v>0</v>
      </c>
      <c r="L16" s="77">
        <v>184.37083960000001</v>
      </c>
      <c r="M16" s="78">
        <v>2.0000000000000001E-4</v>
      </c>
      <c r="N16" s="78">
        <v>0.51549999999999996</v>
      </c>
      <c r="O16" s="78">
        <v>1.2999999999999999E-3</v>
      </c>
    </row>
    <row r="17" spans="2:15">
      <c r="B17" s="79" t="s">
        <v>665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s="16"/>
      <c r="F18" s="16"/>
      <c r="G18" t="s">
        <v>215</v>
      </c>
      <c r="H18" t="s">
        <v>215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666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s="16"/>
      <c r="F20" s="16"/>
      <c r="G20" t="s">
        <v>215</v>
      </c>
      <c r="H20" t="s">
        <v>215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E21" s="16"/>
      <c r="F21" s="16"/>
      <c r="G21" s="16"/>
      <c r="I21" s="81">
        <v>33000</v>
      </c>
      <c r="K21" s="81">
        <v>0</v>
      </c>
      <c r="L21" s="81">
        <v>173.3031</v>
      </c>
      <c r="N21" s="80">
        <v>0.48449999999999999</v>
      </c>
      <c r="O21" s="80">
        <v>1.1999999999999999E-3</v>
      </c>
    </row>
    <row r="22" spans="2:15">
      <c r="B22" s="79" t="s">
        <v>279</v>
      </c>
      <c r="E22" s="16"/>
      <c r="F22" s="16"/>
      <c r="G22" s="16"/>
      <c r="I22" s="81">
        <v>21000</v>
      </c>
      <c r="K22" s="81">
        <v>0</v>
      </c>
      <c r="L22" s="81">
        <v>159.42150000000001</v>
      </c>
      <c r="N22" s="80">
        <v>0.44569999999999999</v>
      </c>
      <c r="O22" s="80">
        <v>1.1000000000000001E-3</v>
      </c>
    </row>
    <row r="23" spans="2:15">
      <c r="B23" t="s">
        <v>667</v>
      </c>
      <c r="C23" t="s">
        <v>668</v>
      </c>
      <c r="D23" t="s">
        <v>669</v>
      </c>
      <c r="E23" t="s">
        <v>626</v>
      </c>
      <c r="F23" t="s">
        <v>670</v>
      </c>
      <c r="G23" t="s">
        <v>628</v>
      </c>
      <c r="H23" t="s">
        <v>106</v>
      </c>
      <c r="I23" s="77">
        <v>21000</v>
      </c>
      <c r="J23" s="77">
        <v>210</v>
      </c>
      <c r="K23" s="77">
        <v>0</v>
      </c>
      <c r="L23" s="77">
        <v>159.42150000000001</v>
      </c>
      <c r="M23" s="78">
        <v>4.0000000000000002E-4</v>
      </c>
      <c r="N23" s="78">
        <v>0.44569999999999999</v>
      </c>
      <c r="O23" s="78">
        <v>1.1000000000000001E-3</v>
      </c>
    </row>
    <row r="24" spans="2:15">
      <c r="B24" s="79" t="s">
        <v>280</v>
      </c>
      <c r="E24" s="16"/>
      <c r="F24" s="16"/>
      <c r="G24" s="16"/>
      <c r="I24" s="81">
        <v>12000</v>
      </c>
      <c r="K24" s="81">
        <v>0</v>
      </c>
      <c r="L24" s="81">
        <v>13.881600000000001</v>
      </c>
      <c r="N24" s="80">
        <v>3.8800000000000001E-2</v>
      </c>
      <c r="O24" s="80">
        <v>1E-4</v>
      </c>
    </row>
    <row r="25" spans="2:15">
      <c r="B25" t="s">
        <v>671</v>
      </c>
      <c r="C25" t="s">
        <v>672</v>
      </c>
      <c r="D25" t="s">
        <v>123</v>
      </c>
      <c r="E25" t="s">
        <v>626</v>
      </c>
      <c r="F25" t="s">
        <v>673</v>
      </c>
      <c r="G25" t="s">
        <v>674</v>
      </c>
      <c r="H25" t="s">
        <v>106</v>
      </c>
      <c r="I25" s="77">
        <v>12000</v>
      </c>
      <c r="J25" s="77">
        <v>32</v>
      </c>
      <c r="K25" s="77">
        <v>0</v>
      </c>
      <c r="L25" s="77">
        <v>13.881600000000001</v>
      </c>
      <c r="M25" s="78">
        <v>0</v>
      </c>
      <c r="N25" s="78">
        <v>3.8800000000000001E-2</v>
      </c>
      <c r="O25" s="78">
        <v>1E-4</v>
      </c>
    </row>
    <row r="26" spans="2:15">
      <c r="B26" t="s">
        <v>222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675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676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677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678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623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215</v>
      </c>
      <c r="C22" t="s">
        <v>215</v>
      </c>
      <c r="D22" s="16"/>
      <c r="E22" s="16"/>
      <c r="F22" t="s">
        <v>215</v>
      </c>
      <c r="G22" t="s">
        <v>215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679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215</v>
      </c>
      <c r="C24" t="s">
        <v>215</v>
      </c>
      <c r="D24" s="16"/>
      <c r="E24" s="16"/>
      <c r="F24" t="s">
        <v>215</v>
      </c>
      <c r="G24" t="s">
        <v>215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220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680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681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623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215</v>
      </c>
      <c r="C31" t="s">
        <v>215</v>
      </c>
      <c r="D31" s="16"/>
      <c r="E31" s="16"/>
      <c r="F31" t="s">
        <v>215</v>
      </c>
      <c r="G31" t="s">
        <v>215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679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215</v>
      </c>
      <c r="C33" t="s">
        <v>215</v>
      </c>
      <c r="D33" s="16"/>
      <c r="E33" s="16"/>
      <c r="F33" t="s">
        <v>215</v>
      </c>
      <c r="G33" t="s">
        <v>215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222</v>
      </c>
      <c r="D34" s="16"/>
      <c r="E34" s="16"/>
      <c r="F34" s="16"/>
      <c r="G34" s="16"/>
    </row>
    <row r="35" spans="2:14">
      <c r="B35" t="s">
        <v>273</v>
      </c>
      <c r="D35" s="16"/>
      <c r="E35" s="16"/>
      <c r="F35" s="16"/>
      <c r="G35" s="16"/>
    </row>
    <row r="36" spans="2:14">
      <c r="B36" t="s">
        <v>274</v>
      </c>
      <c r="D36" s="16"/>
      <c r="E36" s="16"/>
      <c r="F36" s="16"/>
      <c r="G36" s="16"/>
    </row>
    <row r="37" spans="2:14">
      <c r="B37" t="s">
        <v>275</v>
      </c>
      <c r="D37" s="16"/>
      <c r="E37" s="16"/>
      <c r="F37" s="16"/>
      <c r="G37" s="16"/>
    </row>
    <row r="38" spans="2:14">
      <c r="B38" t="s">
        <v>276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683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I16" t="s">
        <v>215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I18" t="s">
        <v>215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I20" t="s">
        <v>215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682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I23" t="s">
        <v>215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683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I25" t="s">
        <v>215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I27" t="s">
        <v>215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I29" t="s">
        <v>215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684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685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s="16"/>
      <c r="E17" t="s">
        <v>215</v>
      </c>
      <c r="F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686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687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688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686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689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691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692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694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695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696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697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691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693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694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695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696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697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698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699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700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702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703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704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705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706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2.74</v>
      </c>
      <c r="K11" s="7"/>
      <c r="L11" s="7"/>
      <c r="M11" s="76">
        <v>3.5999999999999997E-2</v>
      </c>
      <c r="N11" s="75">
        <v>5339574.03</v>
      </c>
      <c r="O11" s="7"/>
      <c r="P11" s="75">
        <v>5162.4738763180003</v>
      </c>
      <c r="Q11" s="7"/>
      <c r="R11" s="76">
        <v>1</v>
      </c>
      <c r="S11" s="76">
        <v>3.6799999999999999E-2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2.74</v>
      </c>
      <c r="M12" s="80">
        <v>3.5999999999999997E-2</v>
      </c>
      <c r="N12" s="81">
        <v>5339574.03</v>
      </c>
      <c r="P12" s="81">
        <v>5162.4738763180003</v>
      </c>
      <c r="R12" s="80">
        <v>1</v>
      </c>
      <c r="S12" s="80">
        <v>3.6799999999999999E-2</v>
      </c>
    </row>
    <row r="13" spans="2:81">
      <c r="B13" s="79" t="s">
        <v>703</v>
      </c>
      <c r="C13" s="16"/>
      <c r="D13" s="16"/>
      <c r="E13" s="16"/>
      <c r="J13" s="81">
        <v>6.9</v>
      </c>
      <c r="M13" s="80">
        <v>2.2800000000000001E-2</v>
      </c>
      <c r="N13" s="81">
        <v>836572.76</v>
      </c>
      <c r="P13" s="81">
        <v>854.70283025599997</v>
      </c>
      <c r="R13" s="80">
        <v>0.1656</v>
      </c>
      <c r="S13" s="80">
        <v>6.1000000000000004E-3</v>
      </c>
    </row>
    <row r="14" spans="2:81">
      <c r="B14" t="s">
        <v>707</v>
      </c>
      <c r="C14" t="s">
        <v>708</v>
      </c>
      <c r="D14" t="s">
        <v>123</v>
      </c>
      <c r="E14" t="s">
        <v>709</v>
      </c>
      <c r="F14" t="s">
        <v>710</v>
      </c>
      <c r="G14" t="s">
        <v>299</v>
      </c>
      <c r="H14" t="s">
        <v>150</v>
      </c>
      <c r="I14" t="s">
        <v>711</v>
      </c>
      <c r="J14" s="77">
        <v>5.53</v>
      </c>
      <c r="K14" t="s">
        <v>102</v>
      </c>
      <c r="L14" s="78">
        <v>2.1399999999999999E-2</v>
      </c>
      <c r="M14" s="78">
        <v>1.9900000000000001E-2</v>
      </c>
      <c r="N14" s="77">
        <v>364350.76</v>
      </c>
      <c r="O14" s="77">
        <v>111.56</v>
      </c>
      <c r="P14" s="77">
        <v>406.46970785600001</v>
      </c>
      <c r="Q14" s="78">
        <v>8.9999999999999998E-4</v>
      </c>
      <c r="R14" s="78">
        <v>7.8700000000000006E-2</v>
      </c>
      <c r="S14" s="78">
        <v>2.8999999999999998E-3</v>
      </c>
    </row>
    <row r="15" spans="2:81">
      <c r="B15" t="s">
        <v>712</v>
      </c>
      <c r="C15" t="s">
        <v>713</v>
      </c>
      <c r="D15" t="s">
        <v>123</v>
      </c>
      <c r="E15" t="s">
        <v>714</v>
      </c>
      <c r="F15" t="s">
        <v>419</v>
      </c>
      <c r="G15" t="s">
        <v>299</v>
      </c>
      <c r="H15" t="s">
        <v>150</v>
      </c>
      <c r="I15" t="s">
        <v>715</v>
      </c>
      <c r="J15" s="77">
        <v>8.1300000000000008</v>
      </c>
      <c r="K15" t="s">
        <v>102</v>
      </c>
      <c r="L15" s="78">
        <v>8.3000000000000001E-3</v>
      </c>
      <c r="M15" s="78">
        <v>2.53E-2</v>
      </c>
      <c r="N15" s="77">
        <v>472222</v>
      </c>
      <c r="O15" s="77">
        <v>94.92</v>
      </c>
      <c r="P15" s="77">
        <v>448.23312240000001</v>
      </c>
      <c r="Q15" s="78">
        <v>1.2999999999999999E-3</v>
      </c>
      <c r="R15" s="78">
        <v>8.6800000000000002E-2</v>
      </c>
      <c r="S15" s="78">
        <v>3.2000000000000002E-3</v>
      </c>
    </row>
    <row r="16" spans="2:81">
      <c r="B16" s="79" t="s">
        <v>704</v>
      </c>
      <c r="C16" s="16"/>
      <c r="D16" s="16"/>
      <c r="E16" s="16"/>
      <c r="J16" s="81">
        <v>1.91</v>
      </c>
      <c r="M16" s="80">
        <v>3.8600000000000002E-2</v>
      </c>
      <c r="N16" s="81">
        <v>4503001.2699999996</v>
      </c>
      <c r="P16" s="81">
        <v>4307.7710460620001</v>
      </c>
      <c r="R16" s="80">
        <v>0.83440000000000003</v>
      </c>
      <c r="S16" s="80">
        <v>3.0700000000000002E-2</v>
      </c>
    </row>
    <row r="17" spans="2:19">
      <c r="B17" t="s">
        <v>716</v>
      </c>
      <c r="C17" t="s">
        <v>717</v>
      </c>
      <c r="D17" t="s">
        <v>123</v>
      </c>
      <c r="E17" t="s">
        <v>709</v>
      </c>
      <c r="F17" t="s">
        <v>710</v>
      </c>
      <c r="G17" t="s">
        <v>299</v>
      </c>
      <c r="H17" t="s">
        <v>150</v>
      </c>
      <c r="I17" t="s">
        <v>711</v>
      </c>
      <c r="J17" s="77">
        <v>5.04</v>
      </c>
      <c r="K17" t="s">
        <v>102</v>
      </c>
      <c r="L17" s="78">
        <v>3.7400000000000003E-2</v>
      </c>
      <c r="M17" s="78">
        <v>5.3999999999999999E-2</v>
      </c>
      <c r="N17" s="77">
        <v>771566.32</v>
      </c>
      <c r="O17" s="77">
        <v>92.47</v>
      </c>
      <c r="P17" s="77">
        <v>713.46737610399998</v>
      </c>
      <c r="Q17" s="78">
        <v>1.1000000000000001E-3</v>
      </c>
      <c r="R17" s="78">
        <v>0.13819999999999999</v>
      </c>
      <c r="S17" s="78">
        <v>5.1000000000000004E-3</v>
      </c>
    </row>
    <row r="18" spans="2:19">
      <c r="B18" t="s">
        <v>718</v>
      </c>
      <c r="C18" t="s">
        <v>719</v>
      </c>
      <c r="D18" t="s">
        <v>123</v>
      </c>
      <c r="E18" t="s">
        <v>709</v>
      </c>
      <c r="F18" t="s">
        <v>710</v>
      </c>
      <c r="G18" t="s">
        <v>299</v>
      </c>
      <c r="H18" t="s">
        <v>150</v>
      </c>
      <c r="I18" t="s">
        <v>711</v>
      </c>
      <c r="J18" s="77">
        <v>1.9</v>
      </c>
      <c r="K18" t="s">
        <v>102</v>
      </c>
      <c r="L18" s="78">
        <v>2.5000000000000001E-2</v>
      </c>
      <c r="M18" s="78">
        <v>4.9399999999999999E-2</v>
      </c>
      <c r="N18" s="77">
        <v>539848.78</v>
      </c>
      <c r="O18" s="77">
        <v>95.81</v>
      </c>
      <c r="P18" s="77">
        <v>517.22911611799998</v>
      </c>
      <c r="Q18" s="78">
        <v>1.2999999999999999E-3</v>
      </c>
      <c r="R18" s="78">
        <v>0.1002</v>
      </c>
      <c r="S18" s="78">
        <v>3.7000000000000002E-3</v>
      </c>
    </row>
    <row r="19" spans="2:19">
      <c r="B19" t="s">
        <v>720</v>
      </c>
      <c r="C19" t="s">
        <v>721</v>
      </c>
      <c r="D19" t="s">
        <v>123</v>
      </c>
      <c r="E19" t="s">
        <v>722</v>
      </c>
      <c r="F19" t="s">
        <v>321</v>
      </c>
      <c r="G19" t="s">
        <v>322</v>
      </c>
      <c r="H19" t="s">
        <v>206</v>
      </c>
      <c r="I19" t="s">
        <v>723</v>
      </c>
      <c r="K19" t="s">
        <v>102</v>
      </c>
      <c r="L19" s="78">
        <v>4.7500000000000001E-2</v>
      </c>
      <c r="M19" s="78">
        <v>0</v>
      </c>
      <c r="N19" s="77">
        <v>800000</v>
      </c>
      <c r="O19" s="77">
        <v>100.07</v>
      </c>
      <c r="P19" s="77">
        <v>800.56</v>
      </c>
      <c r="Q19" s="78">
        <v>0</v>
      </c>
      <c r="R19" s="78">
        <v>0.15509999999999999</v>
      </c>
      <c r="S19" s="78">
        <v>5.7000000000000002E-3</v>
      </c>
    </row>
    <row r="20" spans="2:19">
      <c r="B20" t="s">
        <v>724</v>
      </c>
      <c r="C20" t="s">
        <v>725</v>
      </c>
      <c r="D20" t="s">
        <v>123</v>
      </c>
      <c r="E20" t="s">
        <v>726</v>
      </c>
      <c r="F20" t="s">
        <v>443</v>
      </c>
      <c r="G20" t="s">
        <v>360</v>
      </c>
      <c r="H20" t="s">
        <v>206</v>
      </c>
      <c r="I20" t="s">
        <v>727</v>
      </c>
      <c r="J20" s="77">
        <v>3.59</v>
      </c>
      <c r="K20" t="s">
        <v>102</v>
      </c>
      <c r="L20" s="78">
        <v>3.3500000000000002E-2</v>
      </c>
      <c r="M20" s="78">
        <v>7.3700000000000002E-2</v>
      </c>
      <c r="N20" s="77">
        <v>61638.3</v>
      </c>
      <c r="O20" s="77">
        <v>87.74</v>
      </c>
      <c r="P20" s="77">
        <v>54.081444419999997</v>
      </c>
      <c r="Q20" s="78">
        <v>1E-4</v>
      </c>
      <c r="R20" s="78">
        <v>1.0500000000000001E-2</v>
      </c>
      <c r="S20" s="78">
        <v>4.0000000000000002E-4</v>
      </c>
    </row>
    <row r="21" spans="2:19">
      <c r="B21" t="s">
        <v>728</v>
      </c>
      <c r="C21" t="s">
        <v>729</v>
      </c>
      <c r="D21" t="s">
        <v>123</v>
      </c>
      <c r="E21" t="s">
        <v>730</v>
      </c>
      <c r="F21" t="s">
        <v>613</v>
      </c>
      <c r="G21" t="s">
        <v>731</v>
      </c>
      <c r="H21" t="s">
        <v>150</v>
      </c>
      <c r="I21" t="s">
        <v>732</v>
      </c>
      <c r="K21" t="s">
        <v>102</v>
      </c>
      <c r="L21" s="78">
        <v>5.1499999999999997E-2</v>
      </c>
      <c r="M21" s="78">
        <v>0</v>
      </c>
      <c r="N21" s="77">
        <v>1000000</v>
      </c>
      <c r="O21" s="77">
        <v>100.72</v>
      </c>
      <c r="P21" s="77">
        <v>1007.2</v>
      </c>
      <c r="Q21" s="78">
        <v>0</v>
      </c>
      <c r="R21" s="78">
        <v>0.1951</v>
      </c>
      <c r="S21" s="78">
        <v>7.1999999999999998E-3</v>
      </c>
    </row>
    <row r="22" spans="2:19">
      <c r="B22" t="s">
        <v>733</v>
      </c>
      <c r="C22" t="s">
        <v>734</v>
      </c>
      <c r="D22" t="s">
        <v>123</v>
      </c>
      <c r="E22" t="s">
        <v>735</v>
      </c>
      <c r="F22" t="s">
        <v>371</v>
      </c>
      <c r="G22" t="s">
        <v>377</v>
      </c>
      <c r="H22" t="s">
        <v>150</v>
      </c>
      <c r="I22" t="s">
        <v>736</v>
      </c>
      <c r="J22" s="77">
        <v>2.72</v>
      </c>
      <c r="K22" t="s">
        <v>102</v>
      </c>
      <c r="L22" s="78">
        <v>2.1000000000000001E-2</v>
      </c>
      <c r="M22" s="78">
        <v>6.2300000000000001E-2</v>
      </c>
      <c r="N22" s="77">
        <v>357143</v>
      </c>
      <c r="O22" s="77">
        <v>89.86</v>
      </c>
      <c r="P22" s="77">
        <v>320.9286998</v>
      </c>
      <c r="Q22" s="78">
        <v>4.1999999999999997E-3</v>
      </c>
      <c r="R22" s="78">
        <v>6.2199999999999998E-2</v>
      </c>
      <c r="S22" s="78">
        <v>2.3E-3</v>
      </c>
    </row>
    <row r="23" spans="2:19">
      <c r="B23" t="s">
        <v>737</v>
      </c>
      <c r="C23" t="s">
        <v>738</v>
      </c>
      <c r="D23" t="s">
        <v>123</v>
      </c>
      <c r="E23" t="s">
        <v>739</v>
      </c>
      <c r="F23" t="s">
        <v>371</v>
      </c>
      <c r="G23" t="s">
        <v>400</v>
      </c>
      <c r="H23" t="s">
        <v>150</v>
      </c>
      <c r="I23" t="s">
        <v>740</v>
      </c>
      <c r="J23" s="77">
        <v>2.91</v>
      </c>
      <c r="K23" t="s">
        <v>102</v>
      </c>
      <c r="L23" s="78">
        <v>4.5999999999999999E-2</v>
      </c>
      <c r="M23" s="78">
        <v>7.8100000000000003E-2</v>
      </c>
      <c r="N23" s="77">
        <v>37804.870000000003</v>
      </c>
      <c r="O23" s="77">
        <v>92.6</v>
      </c>
      <c r="P23" s="77">
        <v>35.007309620000001</v>
      </c>
      <c r="Q23" s="78">
        <v>1E-4</v>
      </c>
      <c r="R23" s="78">
        <v>6.7999999999999996E-3</v>
      </c>
      <c r="S23" s="78">
        <v>2.0000000000000001E-4</v>
      </c>
    </row>
    <row r="24" spans="2:19">
      <c r="B24" t="s">
        <v>741</v>
      </c>
      <c r="C24" t="s">
        <v>742</v>
      </c>
      <c r="D24" t="s">
        <v>123</v>
      </c>
      <c r="E24" t="s">
        <v>743</v>
      </c>
      <c r="F24" t="s">
        <v>399</v>
      </c>
      <c r="G24" t="s">
        <v>424</v>
      </c>
      <c r="H24" t="s">
        <v>206</v>
      </c>
      <c r="I24" t="s">
        <v>506</v>
      </c>
      <c r="K24" t="s">
        <v>102</v>
      </c>
      <c r="L24" s="78">
        <v>7.0000000000000007E-2</v>
      </c>
      <c r="M24" s="78">
        <v>0</v>
      </c>
      <c r="N24" s="77">
        <v>183000</v>
      </c>
      <c r="O24" s="77">
        <v>101.41</v>
      </c>
      <c r="P24" s="77">
        <v>185.58029999999999</v>
      </c>
      <c r="Q24" s="78">
        <v>0</v>
      </c>
      <c r="R24" s="78">
        <v>3.5900000000000001E-2</v>
      </c>
      <c r="S24" s="78">
        <v>1.2999999999999999E-3</v>
      </c>
    </row>
    <row r="25" spans="2:19">
      <c r="B25" t="s">
        <v>744</v>
      </c>
      <c r="C25" t="s">
        <v>745</v>
      </c>
      <c r="D25" t="s">
        <v>123</v>
      </c>
      <c r="E25" t="s">
        <v>746</v>
      </c>
      <c r="F25" t="s">
        <v>419</v>
      </c>
      <c r="G25" t="s">
        <v>412</v>
      </c>
      <c r="H25" t="s">
        <v>150</v>
      </c>
      <c r="I25" t="s">
        <v>747</v>
      </c>
      <c r="J25" s="77">
        <v>3.7</v>
      </c>
      <c r="K25" t="s">
        <v>102</v>
      </c>
      <c r="L25" s="78">
        <v>7.4999999999999997E-2</v>
      </c>
      <c r="M25" s="78">
        <v>0.11210000000000001</v>
      </c>
      <c r="N25" s="77">
        <v>752000</v>
      </c>
      <c r="O25" s="77">
        <v>89.59</v>
      </c>
      <c r="P25" s="77">
        <v>673.71680000000003</v>
      </c>
      <c r="Q25" s="78">
        <v>1.2999999999999999E-3</v>
      </c>
      <c r="R25" s="78">
        <v>0.1305</v>
      </c>
      <c r="S25" s="78">
        <v>4.7999999999999996E-3</v>
      </c>
    </row>
    <row r="26" spans="2:19">
      <c r="B26" s="79" t="s">
        <v>278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215</v>
      </c>
      <c r="C27" t="s">
        <v>215</v>
      </c>
      <c r="D27" s="16"/>
      <c r="E27" s="16"/>
      <c r="F27" t="s">
        <v>215</v>
      </c>
      <c r="G27" t="s">
        <v>215</v>
      </c>
      <c r="J27" s="77">
        <v>0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623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215</v>
      </c>
      <c r="C29" t="s">
        <v>215</v>
      </c>
      <c r="D29" s="16"/>
      <c r="E29" s="16"/>
      <c r="F29" t="s">
        <v>215</v>
      </c>
      <c r="G29" t="s">
        <v>215</v>
      </c>
      <c r="J29" s="77">
        <v>0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220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s="79" t="s">
        <v>279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215</v>
      </c>
      <c r="C32" t="s">
        <v>215</v>
      </c>
      <c r="D32" s="16"/>
      <c r="E32" s="16"/>
      <c r="F32" t="s">
        <v>215</v>
      </c>
      <c r="G32" t="s">
        <v>215</v>
      </c>
      <c r="J32" s="77">
        <v>0</v>
      </c>
      <c r="K32" t="s">
        <v>215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280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215</v>
      </c>
      <c r="C34" t="s">
        <v>215</v>
      </c>
      <c r="D34" s="16"/>
      <c r="E34" s="16"/>
      <c r="F34" t="s">
        <v>215</v>
      </c>
      <c r="G34" t="s">
        <v>215</v>
      </c>
      <c r="J34" s="77">
        <v>0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t="s">
        <v>222</v>
      </c>
      <c r="C35" s="16"/>
      <c r="D35" s="16"/>
      <c r="E35" s="16"/>
    </row>
    <row r="36" spans="2:19">
      <c r="B36" t="s">
        <v>273</v>
      </c>
      <c r="C36" s="16"/>
      <c r="D36" s="16"/>
      <c r="E36" s="16"/>
    </row>
    <row r="37" spans="2:19">
      <c r="B37" t="s">
        <v>274</v>
      </c>
      <c r="C37" s="16"/>
      <c r="D37" s="16"/>
      <c r="E37" s="16"/>
    </row>
    <row r="38" spans="2:19">
      <c r="B38" t="s">
        <v>275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215</v>
      </c>
      <c r="C13" t="s">
        <v>215</v>
      </c>
      <c r="D13" s="16"/>
      <c r="E13" s="16"/>
      <c r="F13" t="s">
        <v>215</v>
      </c>
      <c r="G13" t="s">
        <v>215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748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749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750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751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752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753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754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755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222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32223</v>
      </c>
      <c r="H11" s="7"/>
      <c r="I11" s="75">
        <v>15.180670412670001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756</v>
      </c>
      <c r="C12" s="16"/>
      <c r="D12" s="16"/>
      <c r="G12" s="81">
        <v>32223</v>
      </c>
      <c r="I12" s="81">
        <v>15.180670412670001</v>
      </c>
      <c r="K12" s="80">
        <v>1</v>
      </c>
      <c r="L12" s="80">
        <v>1E-4</v>
      </c>
    </row>
    <row r="13" spans="2:59">
      <c r="B13" t="s">
        <v>757</v>
      </c>
      <c r="C13" t="s">
        <v>758</v>
      </c>
      <c r="D13" t="s">
        <v>759</v>
      </c>
      <c r="E13" t="s">
        <v>106</v>
      </c>
      <c r="F13" t="s">
        <v>760</v>
      </c>
      <c r="G13" s="77">
        <v>4000</v>
      </c>
      <c r="H13" s="77">
        <v>1E-4</v>
      </c>
      <c r="I13" s="77">
        <v>1.446E-5</v>
      </c>
      <c r="J13" s="78">
        <v>0</v>
      </c>
      <c r="K13" s="78">
        <v>0</v>
      </c>
      <c r="L13" s="78">
        <v>0</v>
      </c>
    </row>
    <row r="14" spans="2:59">
      <c r="B14" t="s">
        <v>667</v>
      </c>
      <c r="C14" t="s">
        <v>668</v>
      </c>
      <c r="D14" t="s">
        <v>628</v>
      </c>
      <c r="E14" t="s">
        <v>106</v>
      </c>
      <c r="F14" t="s">
        <v>761</v>
      </c>
      <c r="G14" s="77">
        <v>21000</v>
      </c>
      <c r="H14" s="77">
        <v>19.9969</v>
      </c>
      <c r="I14" s="77">
        <v>15.180646635</v>
      </c>
      <c r="J14" s="78">
        <v>0</v>
      </c>
      <c r="K14" s="78">
        <v>1</v>
      </c>
      <c r="L14" s="78">
        <v>1E-4</v>
      </c>
    </row>
    <row r="15" spans="2:59">
      <c r="B15" t="s">
        <v>762</v>
      </c>
      <c r="C15" t="s">
        <v>763</v>
      </c>
      <c r="D15" t="s">
        <v>764</v>
      </c>
      <c r="E15" t="s">
        <v>102</v>
      </c>
      <c r="F15" t="s">
        <v>765</v>
      </c>
      <c r="G15" s="77">
        <v>7223</v>
      </c>
      <c r="H15" s="77">
        <v>1.2899999999999999E-4</v>
      </c>
      <c r="I15" s="77">
        <v>9.3176700000000002E-6</v>
      </c>
      <c r="J15" s="78">
        <v>0</v>
      </c>
      <c r="K15" s="78">
        <v>0</v>
      </c>
      <c r="L15" s="78">
        <v>0</v>
      </c>
    </row>
    <row r="16" spans="2:59">
      <c r="B16" s="79" t="s">
        <v>685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215</v>
      </c>
      <c r="C17" t="s">
        <v>215</v>
      </c>
      <c r="D17" t="s">
        <v>215</v>
      </c>
      <c r="E17" t="s">
        <v>215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222</v>
      </c>
      <c r="C18" s="16"/>
      <c r="D18" s="16"/>
    </row>
    <row r="19" spans="2:12">
      <c r="B19" t="s">
        <v>273</v>
      </c>
      <c r="C19" s="16"/>
      <c r="D19" s="16"/>
    </row>
    <row r="20" spans="2:12">
      <c r="B20" t="s">
        <v>274</v>
      </c>
      <c r="C20" s="16"/>
      <c r="D20" s="16"/>
    </row>
    <row r="21" spans="2:12">
      <c r="B21" t="s">
        <v>275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686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687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686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688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690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222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686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687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766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688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686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689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688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222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691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692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693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694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695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696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697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691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692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693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694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695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696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697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D39" s="16"/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222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3.88</v>
      </c>
      <c r="J11" s="18"/>
      <c r="K11" s="18"/>
      <c r="L11" s="18"/>
      <c r="M11" s="76">
        <v>0</v>
      </c>
      <c r="N11" s="75">
        <v>845764.41500000004</v>
      </c>
      <c r="O11" s="7"/>
      <c r="P11" s="75">
        <v>1147.09312</v>
      </c>
      <c r="Q11" s="76">
        <v>1</v>
      </c>
      <c r="R11" s="76">
        <v>8.2000000000000007E-3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3.88</v>
      </c>
      <c r="M12" s="80">
        <v>0</v>
      </c>
      <c r="N12" s="81">
        <v>845764.41500000004</v>
      </c>
      <c r="P12" s="81">
        <v>1147.09312</v>
      </c>
      <c r="Q12" s="80">
        <v>1</v>
      </c>
      <c r="R12" s="80">
        <v>8.2000000000000007E-3</v>
      </c>
    </row>
    <row r="13" spans="2:60">
      <c r="B13" s="79" t="s">
        <v>767</v>
      </c>
      <c r="I13" s="81">
        <v>3.88</v>
      </c>
      <c r="M13" s="80">
        <v>0</v>
      </c>
      <c r="N13" s="81">
        <v>845764.41500000004</v>
      </c>
      <c r="P13" s="81">
        <v>1147.09312</v>
      </c>
      <c r="Q13" s="80">
        <v>1</v>
      </c>
      <c r="R13" s="80">
        <v>8.2000000000000007E-3</v>
      </c>
    </row>
    <row r="14" spans="2:60">
      <c r="B14" s="106" t="s">
        <v>788</v>
      </c>
      <c r="C14" t="s">
        <v>768</v>
      </c>
      <c r="D14" t="s">
        <v>769</v>
      </c>
      <c r="F14" t="s">
        <v>770</v>
      </c>
      <c r="G14" t="s">
        <v>771</v>
      </c>
      <c r="H14" t="s">
        <v>772</v>
      </c>
      <c r="I14" s="77">
        <v>3.88</v>
      </c>
      <c r="J14" t="s">
        <v>773</v>
      </c>
      <c r="K14" t="s">
        <v>102</v>
      </c>
      <c r="L14" s="78">
        <v>0</v>
      </c>
      <c r="M14" s="78">
        <v>0</v>
      </c>
      <c r="N14" s="77">
        <v>845764.41500000004</v>
      </c>
      <c r="O14" s="77">
        <v>135.62797153152866</v>
      </c>
      <c r="P14" s="77">
        <v>1147.09312</v>
      </c>
      <c r="Q14" s="78">
        <v>1</v>
      </c>
      <c r="R14" s="78">
        <v>8.2000000000000007E-3</v>
      </c>
    </row>
    <row r="15" spans="2:60">
      <c r="B15" s="79" t="s">
        <v>774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777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778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779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780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781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782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783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775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776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782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222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703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215</v>
      </c>
      <c r="C14" t="s">
        <v>215</v>
      </c>
      <c r="E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704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222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787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787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C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C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220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703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704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222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703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704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222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2D9EB7-DFDA-4736-AC2A-71C69D3F2A4B}"/>
</file>

<file path=customXml/itemProps2.xml><?xml version="1.0" encoding="utf-8"?>
<ds:datastoreItem xmlns:ds="http://schemas.openxmlformats.org/officeDocument/2006/customXml" ds:itemID="{CA2B55CE-EEDD-444C-AA09-36F8A104CD53}"/>
</file>

<file path=customXml/itemProps3.xml><?xml version="1.0" encoding="utf-8"?>
<ds:datastoreItem xmlns:ds="http://schemas.openxmlformats.org/officeDocument/2006/customXml" ds:itemID="{084AAE7E-3CF8-40D6-87C9-346096EFE2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2023-05-07T05:41:27Z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