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2023\נכס בודד 31.12.23\"/>
    </mc:Choice>
  </mc:AlternateContent>
  <bookViews>
    <workbookView xWindow="0" yWindow="105" windowWidth="24240" windowHeight="12585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2" i="1" s="1"/>
  <c r="D40" i="1"/>
  <c r="D39" i="1"/>
  <c r="D35" i="1"/>
  <c r="D34" i="1"/>
  <c r="D31" i="1"/>
  <c r="D30" i="1"/>
  <c r="D27" i="1"/>
  <c r="D26" i="1"/>
  <c r="D22" i="1"/>
  <c r="D21" i="1"/>
  <c r="D18" i="1"/>
  <c r="D17" i="1"/>
  <c r="D14" i="1"/>
  <c r="D13" i="1"/>
  <c r="C11" i="1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15" i="1" l="1"/>
  <c r="D19" i="1"/>
  <c r="D24" i="1"/>
  <c r="D28" i="1"/>
  <c r="D32" i="1"/>
  <c r="D36" i="1"/>
  <c r="D41" i="1"/>
  <c r="D11" i="1"/>
  <c r="D16" i="1"/>
  <c r="D20" i="1"/>
  <c r="D25" i="1"/>
  <c r="D29" i="1"/>
  <c r="D33" i="1"/>
  <c r="D37" i="1"/>
  <c r="U118" i="5"/>
  <c r="T118" i="5"/>
  <c r="U117" i="5"/>
  <c r="T117" i="5"/>
  <c r="U116" i="5"/>
  <c r="T116" i="5"/>
  <c r="U115" i="5"/>
  <c r="T115" i="5"/>
  <c r="U114" i="5"/>
  <c r="T114" i="5"/>
  <c r="U113" i="5"/>
  <c r="T113" i="5"/>
  <c r="U112" i="5"/>
  <c r="T112" i="5"/>
  <c r="U111" i="5"/>
  <c r="T111" i="5"/>
  <c r="U110" i="5"/>
  <c r="T110" i="5"/>
  <c r="U109" i="5"/>
  <c r="T109" i="5"/>
  <c r="U108" i="5"/>
  <c r="T108" i="5"/>
  <c r="U107" i="5"/>
  <c r="T107" i="5"/>
  <c r="U106" i="5"/>
  <c r="T106" i="5"/>
  <c r="U105" i="5"/>
  <c r="T105" i="5"/>
  <c r="U104" i="5"/>
  <c r="T104" i="5"/>
  <c r="U103" i="5"/>
  <c r="T103" i="5"/>
  <c r="U102" i="5"/>
  <c r="T102" i="5"/>
  <c r="U101" i="5"/>
  <c r="T101" i="5"/>
  <c r="U100" i="5"/>
  <c r="T100" i="5"/>
  <c r="U99" i="5"/>
  <c r="T99" i="5"/>
  <c r="U98" i="5"/>
  <c r="T98" i="5"/>
  <c r="U97" i="5"/>
  <c r="T97" i="5"/>
  <c r="U96" i="5"/>
  <c r="T96" i="5"/>
  <c r="U95" i="5"/>
  <c r="T95" i="5"/>
  <c r="U94" i="5"/>
  <c r="T94" i="5"/>
  <c r="U93" i="5"/>
  <c r="T93" i="5"/>
  <c r="U92" i="5"/>
  <c r="T92" i="5"/>
  <c r="U91" i="5"/>
  <c r="T91" i="5"/>
  <c r="U90" i="5"/>
  <c r="T90" i="5"/>
  <c r="U89" i="5"/>
  <c r="T89" i="5"/>
  <c r="U88" i="5"/>
  <c r="T88" i="5"/>
  <c r="U87" i="5"/>
  <c r="T87" i="5"/>
  <c r="U86" i="5"/>
  <c r="T86" i="5"/>
  <c r="U85" i="5"/>
  <c r="T85" i="5"/>
  <c r="U84" i="5"/>
  <c r="T84" i="5"/>
  <c r="U83" i="5"/>
  <c r="T83" i="5"/>
  <c r="U82" i="5"/>
  <c r="T82" i="5"/>
  <c r="U81" i="5"/>
  <c r="T81" i="5"/>
  <c r="U80" i="5"/>
  <c r="T80" i="5"/>
  <c r="U79" i="5"/>
  <c r="T79" i="5"/>
  <c r="U78" i="5"/>
  <c r="T78" i="5"/>
  <c r="U77" i="5"/>
  <c r="T77" i="5"/>
  <c r="U76" i="5"/>
  <c r="T76" i="5"/>
  <c r="U75" i="5"/>
  <c r="T75" i="5"/>
  <c r="U74" i="5"/>
  <c r="T74" i="5"/>
  <c r="U73" i="5"/>
  <c r="T73" i="5"/>
  <c r="U72" i="5"/>
  <c r="T72" i="5"/>
  <c r="U71" i="5"/>
  <c r="T71" i="5"/>
  <c r="U70" i="5"/>
  <c r="T70" i="5"/>
  <c r="U69" i="5"/>
  <c r="T69" i="5"/>
  <c r="U68" i="5"/>
  <c r="T68" i="5"/>
  <c r="U67" i="5"/>
  <c r="T67" i="5"/>
  <c r="U66" i="5"/>
  <c r="T66" i="5"/>
  <c r="U65" i="5"/>
  <c r="T65" i="5"/>
  <c r="U64" i="5"/>
  <c r="T64" i="5"/>
  <c r="U63" i="5"/>
  <c r="T63" i="5"/>
  <c r="U62" i="5"/>
  <c r="T62" i="5"/>
  <c r="U61" i="5"/>
  <c r="T61" i="5"/>
  <c r="U60" i="5"/>
  <c r="T60" i="5"/>
  <c r="U59" i="5"/>
  <c r="T59" i="5"/>
  <c r="U58" i="5"/>
  <c r="T58" i="5"/>
  <c r="U57" i="5"/>
  <c r="T57" i="5"/>
  <c r="U56" i="5"/>
  <c r="T56" i="5"/>
  <c r="U55" i="5"/>
  <c r="T55" i="5"/>
  <c r="U54" i="5"/>
  <c r="T54" i="5"/>
  <c r="U53" i="5"/>
  <c r="T53" i="5"/>
  <c r="U52" i="5"/>
  <c r="T52" i="5"/>
  <c r="U51" i="5"/>
  <c r="T51" i="5"/>
  <c r="U50" i="5"/>
  <c r="T50" i="5"/>
  <c r="U49" i="5"/>
  <c r="T49" i="5"/>
  <c r="U48" i="5"/>
  <c r="T48" i="5"/>
  <c r="U47" i="5"/>
  <c r="T47" i="5"/>
  <c r="U46" i="5"/>
  <c r="T46" i="5"/>
  <c r="U45" i="5"/>
  <c r="T45" i="5"/>
  <c r="U44" i="5"/>
  <c r="T44" i="5"/>
  <c r="U43" i="5"/>
  <c r="T43" i="5"/>
  <c r="U42" i="5"/>
  <c r="T42" i="5"/>
  <c r="U41" i="5"/>
  <c r="T41" i="5"/>
  <c r="U40" i="5"/>
  <c r="T40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T13" i="5"/>
  <c r="U12" i="5"/>
  <c r="T12" i="5"/>
  <c r="U11" i="5"/>
  <c r="T11" i="5"/>
  <c r="O11" i="5"/>
  <c r="O12" i="5"/>
  <c r="O50" i="5"/>
  <c r="O13" i="5"/>
  <c r="P87" i="5"/>
  <c r="P86" i="5"/>
  <c r="R87" i="5"/>
  <c r="R86" i="5"/>
  <c r="P41" i="5" l="1"/>
  <c r="P40" i="5"/>
  <c r="R41" i="5"/>
  <c r="R40" i="5"/>
  <c r="P64" i="5"/>
  <c r="R64" i="5"/>
  <c r="O93" i="5"/>
  <c r="R95" i="5"/>
  <c r="P95" i="5" s="1"/>
  <c r="R94" i="5"/>
  <c r="P94" i="5" s="1"/>
  <c r="R43" i="5"/>
  <c r="P43" i="5" s="1"/>
  <c r="R60" i="5"/>
  <c r="P60" i="5" s="1"/>
</calcChain>
</file>

<file path=xl/sharedStrings.xml><?xml version="1.0" encoding="utf-8"?>
<sst xmlns="http://schemas.openxmlformats.org/spreadsheetml/2006/main" count="3570" uniqueCount="786">
  <si>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</si>
  <si>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</si>
  <si>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</si>
  <si>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</si>
  <si>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</si>
  <si>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</si>
  <si>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</si>
  <si>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</si>
  <si>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</si>
  <si>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</si>
  <si>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</si>
  <si>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</si>
  <si>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</si>
  <si>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</si>
  <si>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</si>
  <si>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</si>
  <si>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</si>
  <si>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</si>
  <si>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</si>
  <si>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</si>
  <si>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</si>
  <si>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</si>
  <si>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</si>
  <si>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</si>
  <si>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</si>
  <si>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</si>
  <si>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</si>
  <si>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</si>
  <si>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</si>
  <si>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</si>
  <si>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</si>
  <si>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</si>
  <si>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</si>
  <si>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</si>
  <si>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</si>
  <si>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</si>
  <si>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</si>
  <si>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</si>
  <si>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</si>
  <si>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</si>
  <si>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</si>
  <si>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</si>
  <si>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</si>
  <si>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</si>
  <si>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</si>
  <si>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</si>
  <si>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</si>
  <si>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</si>
  <si>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</si>
  <si>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</si>
  <si>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</si>
  <si>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</si>
  <si>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</si>
  <si>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</si>
  <si>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</si>
  <si>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</si>
  <si>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</si>
  <si>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</si>
  <si>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</si>
  <si>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</si>
  <si>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</si>
  <si>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</si>
  <si>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</si>
  <si>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</si>
  <si>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</si>
  <si>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</si>
  <si>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</si>
  <si>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</si>
  <si>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</si>
  <si>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</si>
  <si>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</si>
  <si>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</si>
  <si>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</si>
  <si>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</si>
  <si>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</si>
  <si>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</si>
  <si>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</si>
  <si>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</si>
  <si>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</si>
  <si>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</si>
  <si>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</si>
  <si>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</si>
  <si>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</si>
  <si>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</si>
  <si>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</si>
  <si>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</si>
  <si>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</si>
  <si>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</si>
  <si>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</si>
  <si>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</si>
  <si>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</si>
  <si>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</si>
  <si>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</si>
  <si>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</si>
  <si>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</si>
  <si>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</si>
  <si>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</si>
  <si>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</si>
  <si>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</si>
  <si>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</si>
  <si>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</si>
  <si>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</si>
  <si>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</si>
  <si>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</si>
  <si>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</si>
  <si>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</si>
  <si>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</si>
  <si>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</si>
  <si>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</si>
  <si>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</si>
  <si>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</si>
  <si>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</si>
  <si>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</si>
  <si>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</si>
  <si>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</si>
  <si>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</si>
  <si>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</si>
  <si>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</si>
  <si>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</si>
  <si>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</si>
  <si>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</si>
  <si>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</si>
  <si>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</si>
  <si>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</si>
  <si>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</si>
  <si>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</si>
  <si>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</si>
  <si>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</si>
  <si>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</si>
  <si>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</si>
  <si>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</si>
  <si>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</si>
  <si>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</si>
  <si>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</si>
  <si>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</si>
  <si>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</si>
  <si>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</si>
  <si>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</si>
  <si>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</si>
  <si>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</si>
  <si>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</si>
  <si>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</si>
  <si>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</si>
  <si>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</si>
  <si>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</si>
  <si>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</si>
  <si>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</si>
  <si>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</si>
  <si>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</si>
  <si>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</si>
  <si>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</si>
  <si>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</si>
  <si>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</si>
  <si>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</si>
  <si>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</si>
  <si>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</si>
  <si>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</si>
  <si>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</si>
  <si>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</si>
  <si>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</si>
  <si>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</si>
  <si>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</si>
  <si>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</si>
  <si>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</si>
  <si>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</si>
  <si>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</si>
  <si>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</si>
  <si>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</si>
  <si>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</si>
  <si>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</si>
  <si>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</si>
  <si>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</si>
  <si>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</si>
  <si>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</si>
  <si>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</si>
  <si>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</si>
  <si>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</si>
  <si>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</si>
  <si>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</si>
  <si>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</si>
  <si>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</si>
  <si>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</si>
  <si>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</si>
  <si>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</si>
  <si>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</si>
  <si>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</si>
  <si>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</si>
  <si>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</si>
  <si>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</si>
  <si>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</si>
  <si>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</si>
  <si>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</si>
  <si>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</si>
  <si>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</si>
  <si>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</si>
  <si>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</si>
  <si>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</si>
  <si>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</si>
  <si>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מור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</si>
  <si>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</si>
  <si>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</si>
  <si>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</si>
  <si>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</si>
  <si>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</si>
  <si>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</si>
  <si>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</si>
  <si>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</si>
  <si>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</si>
  <si>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</si>
  <si>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</si>
  <si>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</si>
  <si>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</si>
  <si>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</si>
  <si>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סינגפורי-345- בנק מזרחי</t>
  </si>
  <si>
    <t>345- 20-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</si>
  <si>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</si>
  <si>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</si>
  <si>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</si>
  <si>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</si>
  <si>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</si>
  <si>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</si>
  <si>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</si>
  <si>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</si>
  <si>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</si>
  <si>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</si>
  <si>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</si>
  <si>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0529- האוצר - ממשלתית צמודה</t>
  </si>
  <si>
    <t>1157023</t>
  </si>
  <si>
    <t>RF</t>
  </si>
  <si>
    <t>10/01/22</t>
  </si>
  <si>
    <t>ממשל צמודה 1025- האוצר - ממשלתית צמודה</t>
  </si>
  <si>
    <t>1135912</t>
  </si>
  <si>
    <t>21/06/23</t>
  </si>
  <si>
    <t>ממשל צמודה 1028- האוצר - ממשלתית צמודה</t>
  </si>
  <si>
    <t>1197326</t>
  </si>
  <si>
    <t>18/12/23</t>
  </si>
  <si>
    <t>ממשל צמודה 1131- האוצר - ממשלתית צמודה</t>
  </si>
  <si>
    <t>1172220</t>
  </si>
  <si>
    <t>09/09/21</t>
  </si>
  <si>
    <t>סה"כ לא צמודות</t>
  </si>
  <si>
    <t>סה"כ מלווה קצר מועד</t>
  </si>
  <si>
    <t>מ.ק.מ. 314- בנק ישראל- מק"מ</t>
  </si>
  <si>
    <t>8240319</t>
  </si>
  <si>
    <t>30/03/23</t>
  </si>
  <si>
    <t>מ.ק.מ. 414- בנק ישראל- מק"מ</t>
  </si>
  <si>
    <t>8240418</t>
  </si>
  <si>
    <t>04/04/23</t>
  </si>
  <si>
    <t>סה"כ שחר</t>
  </si>
  <si>
    <t>ממשל שקלי 0226</t>
  </si>
  <si>
    <t>1174697</t>
  </si>
  <si>
    <t>24/07/23</t>
  </si>
  <si>
    <t>ממשל שקלי 1024- האוצר - ממשלתית שקלית</t>
  </si>
  <si>
    <t>1175777</t>
  </si>
  <si>
    <t>28/09/22</t>
  </si>
  <si>
    <t>ממשל שקלית 0330- האוצר - ממשלתית שקלית</t>
  </si>
  <si>
    <t>1160985</t>
  </si>
  <si>
    <t>25/10/22</t>
  </si>
  <si>
    <t>ממשלתי 0825- האוצר - ממשלתית שקלית</t>
  </si>
  <si>
    <t>1135557</t>
  </si>
  <si>
    <t>29/07/20</t>
  </si>
  <si>
    <t>ממשלתי שקלי 0425- האוצר - ממשלתית שקלית</t>
  </si>
  <si>
    <t>1162668</t>
  </si>
  <si>
    <t>05/10/21</t>
  </si>
  <si>
    <t>ממשק 1026- האוצר - ממשלתית שקלית</t>
  </si>
  <si>
    <t>1099456</t>
  </si>
  <si>
    <t>05/12/23</t>
  </si>
  <si>
    <t>ממשק0142- האוצר - ממשלתית שקלית</t>
  </si>
  <si>
    <t>1125400</t>
  </si>
  <si>
    <t>07/12/23</t>
  </si>
  <si>
    <t>סה"כ גילון</t>
  </si>
  <si>
    <t>ממשל משתנה 0526- האוצר - ממשלתית משתנה</t>
  </si>
  <si>
    <t>1141795</t>
  </si>
  <si>
    <t>24/08/23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</si>
  <si>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</si>
  <si>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</si>
  <si>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</si>
  <si>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</si>
  <si>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</si>
  <si>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</si>
  <si>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</si>
  <si>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</si>
  <si>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מגה אור נעמ 3- מגה אור</t>
  </si>
  <si>
    <t>1196955</t>
  </si>
  <si>
    <t>513257873</t>
  </si>
  <si>
    <t>נדלן מניב בישראל</t>
  </si>
  <si>
    <t>ilA+</t>
  </si>
  <si>
    <t>18/06/23</t>
  </si>
  <si>
    <t>סה"כ צמודות למט"ח</t>
  </si>
  <si>
    <t>סה"כ חברות ישראליות בחו"ל</t>
  </si>
  <si>
    <t>סה"כ חברות זרות בחו"ל</t>
  </si>
  <si>
    <t>לאומי אגח 185- לאומי</t>
  </si>
  <si>
    <t>1201821</t>
  </si>
  <si>
    <t>520018078</t>
  </si>
  <si>
    <t>בנקים</t>
  </si>
  <si>
    <t>21/12/23</t>
  </si>
  <si>
    <t>לאומי אגח 186- לאומי</t>
  </si>
  <si>
    <t>1201839</t>
  </si>
  <si>
    <t>עזריאלי  אגח ז- עזריאלי קבוצה</t>
  </si>
  <si>
    <t>1178672</t>
  </si>
  <si>
    <t>510960719</t>
  </si>
  <si>
    <t>ilAA+</t>
  </si>
  <si>
    <t>25/12/23</t>
  </si>
  <si>
    <t>עזריאלי אג"ח ה- עזריאלי קבוצה</t>
  </si>
  <si>
    <t>1156603</t>
  </si>
  <si>
    <t>Aa1.il</t>
  </si>
  <si>
    <t>09/08/23</t>
  </si>
  <si>
    <t>אמות  אגח ח- אמות</t>
  </si>
  <si>
    <t>1172782</t>
  </si>
  <si>
    <t>520026683</t>
  </si>
  <si>
    <t>ilAA</t>
  </si>
  <si>
    <t>21/10/21</t>
  </si>
  <si>
    <t>ארפורט סיטי אג"ח 5- איירפורט סיטי</t>
  </si>
  <si>
    <t>1133487</t>
  </si>
  <si>
    <t>511659401</t>
  </si>
  <si>
    <t>10/08/23</t>
  </si>
  <si>
    <t>גב ים אג"ח 6- גב ים</t>
  </si>
  <si>
    <t>7590128</t>
  </si>
  <si>
    <t>520001736</t>
  </si>
  <si>
    <t>26/12/23</t>
  </si>
  <si>
    <t>ישרס אג18- ישרס</t>
  </si>
  <si>
    <t>6130280</t>
  </si>
  <si>
    <t>520017807</t>
  </si>
  <si>
    <t>13/07/23</t>
  </si>
  <si>
    <t>לאומי התח נד403- לאומי</t>
  </si>
  <si>
    <t>6040430</t>
  </si>
  <si>
    <t>16/01/23</t>
  </si>
  <si>
    <t>פועלים הת נדח ט- פועלים</t>
  </si>
  <si>
    <t>1199884</t>
  </si>
  <si>
    <t>520000118</t>
  </si>
  <si>
    <t>27/09/23</t>
  </si>
  <si>
    <t>פועלים הת נדח י- פועלים</t>
  </si>
  <si>
    <t>1199892</t>
  </si>
  <si>
    <t>ריט אג"ח 4- 1 ריט</t>
  </si>
  <si>
    <t>1129899</t>
  </si>
  <si>
    <t>513821488</t>
  </si>
  <si>
    <t>27/05/20</t>
  </si>
  <si>
    <t>אדמה אגח  2</t>
  </si>
  <si>
    <t>1110915</t>
  </si>
  <si>
    <t>520043605</t>
  </si>
  <si>
    <t>כימיה, גומי ופלסטיק</t>
  </si>
  <si>
    <t>ilAA-</t>
  </si>
  <si>
    <t>27/03/22</t>
  </si>
  <si>
    <t>יוניברסל  אגח ה- יוניברסל מוטורס (UMI)</t>
  </si>
  <si>
    <t>1192608</t>
  </si>
  <si>
    <t>511809071</t>
  </si>
  <si>
    <t>מסחר</t>
  </si>
  <si>
    <t>12/12/23</t>
  </si>
  <si>
    <t>ירושליםהנ אגחיט- ירושלים הנפקות</t>
  </si>
  <si>
    <t>IL0012014333</t>
  </si>
  <si>
    <t>513682146</t>
  </si>
  <si>
    <t>אלדן תחבו אגח ז- אלדן תחבורה</t>
  </si>
  <si>
    <t>1184779</t>
  </si>
  <si>
    <t>510454333</t>
  </si>
  <si>
    <t>שרותים</t>
  </si>
  <si>
    <t>23/08/23</t>
  </si>
  <si>
    <t>מימון ישיר אגח ד- מימון ישיר קב</t>
  </si>
  <si>
    <t>1175660</t>
  </si>
  <si>
    <t>513893123</t>
  </si>
  <si>
    <t>אשראי חוץ בנקאי</t>
  </si>
  <si>
    <t>A1.il</t>
  </si>
  <si>
    <t>20/09/22</t>
  </si>
  <si>
    <t>מימון ישיר אגח ה- מימון ישיר קב</t>
  </si>
  <si>
    <t>1182831</t>
  </si>
  <si>
    <t>15/09/22</t>
  </si>
  <si>
    <t>מימון ישיר אגח ו- מימון ישיר קב</t>
  </si>
  <si>
    <t>1191659</t>
  </si>
  <si>
    <t>24/01/23</t>
  </si>
  <si>
    <t>מימון ישיר אגחג</t>
  </si>
  <si>
    <t>1171214</t>
  </si>
  <si>
    <t>אלה  השק  אגח א- אלה השקעות</t>
  </si>
  <si>
    <t>1189950</t>
  </si>
  <si>
    <t>520040015</t>
  </si>
  <si>
    <t>ilA</t>
  </si>
  <si>
    <t>אפי נכסים אגחיד- אפי נכסים</t>
  </si>
  <si>
    <t>1184530</t>
  </si>
  <si>
    <t>510560188</t>
  </si>
  <si>
    <t>נדלן מניב בחו"ל</t>
  </si>
  <si>
    <t>A2.il</t>
  </si>
  <si>
    <t>20/02/22</t>
  </si>
  <si>
    <t>אפריקה נכס אגחח- אפי נכסים</t>
  </si>
  <si>
    <t>1142231</t>
  </si>
  <si>
    <t>25/10/20</t>
  </si>
  <si>
    <t>הכשרת ישוב אג 25- הכשרת הישוב</t>
  </si>
  <si>
    <t>1191527</t>
  </si>
  <si>
    <t>520020116</t>
  </si>
  <si>
    <t>נכסים ובנ אגח י- נכסים ובנין</t>
  </si>
  <si>
    <t>1193630</t>
  </si>
  <si>
    <t>520025438</t>
  </si>
  <si>
    <t>19/02/23</t>
  </si>
  <si>
    <t>פתאל החז  אגח ד- פתאל החזקות</t>
  </si>
  <si>
    <t>1188192</t>
  </si>
  <si>
    <t>512607888</t>
  </si>
  <si>
    <t>מלונאות ותיירות</t>
  </si>
  <si>
    <t>אאורה אגח יז- אאורה</t>
  </si>
  <si>
    <t>520038274</t>
  </si>
  <si>
    <t>בנייה</t>
  </si>
  <si>
    <t>A3.il</t>
  </si>
  <si>
    <t>15/11/23</t>
  </si>
  <si>
    <t>אסאר אקורד אגח ב- אס.אר אקורד</t>
  </si>
  <si>
    <t>4220372</t>
  </si>
  <si>
    <t>520038670</t>
  </si>
  <si>
    <t>20/02/23</t>
  </si>
  <si>
    <t>אפקון החז אגח ד</t>
  </si>
  <si>
    <t>520033473</t>
  </si>
  <si>
    <t>חשמל</t>
  </si>
  <si>
    <t>ilA-</t>
  </si>
  <si>
    <t>ירושלים הנפ נד17- ירושלים הנפקות</t>
  </si>
  <si>
    <t>1176312</t>
  </si>
  <si>
    <t>מגוריט אגח ג- מגוריט</t>
  </si>
  <si>
    <t>1175975</t>
  </si>
  <si>
    <t>515434074</t>
  </si>
  <si>
    <t>21/12/21</t>
  </si>
  <si>
    <t>לא מדורג</t>
  </si>
  <si>
    <t>ישפרו אגח א- ישפרו</t>
  </si>
  <si>
    <t>1202290</t>
  </si>
  <si>
    <t>516291754</t>
  </si>
  <si>
    <t>28/12/23</t>
  </si>
  <si>
    <t>משק אנרג  אגח א</t>
  </si>
  <si>
    <t>1169531</t>
  </si>
  <si>
    <t>516167343</t>
  </si>
  <si>
    <t>אנרגיה</t>
  </si>
  <si>
    <t>01/11/20</t>
  </si>
  <si>
    <t>סולאיר אגח א- סולאיר</t>
  </si>
  <si>
    <t>1183730</t>
  </si>
  <si>
    <t>516046307</t>
  </si>
  <si>
    <t>אנרגיה מתחדשת</t>
  </si>
  <si>
    <t>20/01/22</t>
  </si>
  <si>
    <t>תנופורט  אגח ב- תנופורט</t>
  </si>
  <si>
    <t>1189919</t>
  </si>
  <si>
    <t>511519829</t>
  </si>
  <si>
    <t>22/09/22</t>
  </si>
  <si>
    <t>נמקו אגח ג- נמקו ריאלטי</t>
  </si>
  <si>
    <t>1198761</t>
  </si>
  <si>
    <t>1905761</t>
  </si>
  <si>
    <t>13/08/23</t>
  </si>
  <si>
    <t>פסיפיק אגח ב- פסיפיק אוק אסאואר(בי וי איי) הולדינג</t>
  </si>
  <si>
    <t>1163062</t>
  </si>
  <si>
    <t>1900288</t>
  </si>
  <si>
    <t>02/05/22</t>
  </si>
  <si>
    <t>אמ.ג'יג'י אגח ב- אמ.ג'י.ג'י</t>
  </si>
  <si>
    <t>1160811</t>
  </si>
  <si>
    <t>1981143</t>
  </si>
  <si>
    <t>19/09/23</t>
  </si>
  <si>
    <t>לייטסטון  אגח ב- לייטסטון</t>
  </si>
  <si>
    <t>1160746</t>
  </si>
  <si>
    <t>1838682</t>
  </si>
  <si>
    <t>22/08/23</t>
  </si>
  <si>
    <t>סטרוברי אגח ג- סטרוברי</t>
  </si>
  <si>
    <t>1179019</t>
  </si>
  <si>
    <t>1863501</t>
  </si>
  <si>
    <t>23/02/23</t>
  </si>
  <si>
    <t>אנלייט אנ אגח ד- אנלייט אנרגיה</t>
  </si>
  <si>
    <t>7200256</t>
  </si>
  <si>
    <t>520041146</t>
  </si>
  <si>
    <t>אנלייט אנרגיה אג ו- אנלייט אנרגיה</t>
  </si>
  <si>
    <t>7200173</t>
  </si>
  <si>
    <t>26/09/23</t>
  </si>
  <si>
    <t>דה לסר אגח ח- דה לסר</t>
  </si>
  <si>
    <t>1193192</t>
  </si>
  <si>
    <t>1427976</t>
  </si>
  <si>
    <t>31/01/23</t>
  </si>
  <si>
    <t>יצוא אגח א</t>
  </si>
  <si>
    <t>7040082</t>
  </si>
  <si>
    <t>520025156</t>
  </si>
  <si>
    <t>השקעה ואחזקות</t>
  </si>
  <si>
    <t>05/08/20</t>
  </si>
  <si>
    <t>סטרוברי  אגח ד- סטרוברי</t>
  </si>
  <si>
    <t>06/08/23</t>
  </si>
  <si>
    <t>אאורה אגח טז- אאורה</t>
  </si>
  <si>
    <t>3730579</t>
  </si>
  <si>
    <t>30/11/22</t>
  </si>
  <si>
    <t>אסאר אקורד אגח א- אס.אר אקורד</t>
  </si>
  <si>
    <t>4220349</t>
  </si>
  <si>
    <t>11/05/21</t>
  </si>
  <si>
    <t>אקסטל  אגח ג- אקסטל לימיטד</t>
  </si>
  <si>
    <t>1175041</t>
  </si>
  <si>
    <t>1811308</t>
  </si>
  <si>
    <t>אקסטל אגח ד- אקסטל לימיטד</t>
  </si>
  <si>
    <t>בית זיקוק אגח 2- בית זיקוק אשדוד</t>
  </si>
  <si>
    <t>1199488</t>
  </si>
  <si>
    <t>513775163</t>
  </si>
  <si>
    <t>14/09/23</t>
  </si>
  <si>
    <t>דה לסר אגח ז- דה לסר</t>
  </si>
  <si>
    <t>1178920</t>
  </si>
  <si>
    <t>17/08/23</t>
  </si>
  <si>
    <t>מכלול אגח א- מכלול מימון</t>
  </si>
  <si>
    <t>1187277</t>
  </si>
  <si>
    <t>515763845</t>
  </si>
  <si>
    <t>02/11/22</t>
  </si>
  <si>
    <t>מניף אגח א- מניף-פיננסים</t>
  </si>
  <si>
    <t>1185883</t>
  </si>
  <si>
    <t>512764408</t>
  </si>
  <si>
    <t>01/12/22</t>
  </si>
  <si>
    <t>נאוויטס פטרו אגח ב- נאוויטס פטרו</t>
  </si>
  <si>
    <t>1169614</t>
  </si>
  <si>
    <t>550263107</t>
  </si>
  <si>
    <t>חיפושי נפט וגז</t>
  </si>
  <si>
    <t>15/12/21</t>
  </si>
  <si>
    <t>שלמה נדלן אגח ד- שלמה נדלן</t>
  </si>
  <si>
    <t>1157668</t>
  </si>
  <si>
    <t>513957472</t>
  </si>
  <si>
    <t>28/10/21</t>
  </si>
  <si>
    <t>חג'ג'    אגח יא- חג'ג' נדלן</t>
  </si>
  <si>
    <t>8230328</t>
  </si>
  <si>
    <t>520033309</t>
  </si>
  <si>
    <t>ilBBB+</t>
  </si>
  <si>
    <t>27/12/21</t>
  </si>
  <si>
    <t>מלרן אגח2- מלרן פרוייקטים</t>
  </si>
  <si>
    <t>1170323</t>
  </si>
  <si>
    <t>514097591</t>
  </si>
  <si>
    <t>11/04/21</t>
  </si>
  <si>
    <t>צמח המרמן אגח ז- צמח המרמן</t>
  </si>
  <si>
    <t>1186402</t>
  </si>
  <si>
    <t>512531203</t>
  </si>
  <si>
    <t>Baa1.il</t>
  </si>
  <si>
    <t>29/01/23</t>
  </si>
  <si>
    <t>אורון  אגח ב- אורון קבוצה</t>
  </si>
  <si>
    <t>1160571</t>
  </si>
  <si>
    <t>513432765</t>
  </si>
  <si>
    <t>ilBBB</t>
  </si>
  <si>
    <t>06/07/23</t>
  </si>
  <si>
    <t>איסתא אג א- איסתא</t>
  </si>
  <si>
    <t>1197128</t>
  </si>
  <si>
    <t>520042763</t>
  </si>
  <si>
    <t>אם.אר.פי  אגח ד- אם.אר.פי השקעות</t>
  </si>
  <si>
    <t>1190172</t>
  </si>
  <si>
    <t>520044421</t>
  </si>
  <si>
    <t>02/10/22</t>
  </si>
  <si>
    <t>אמפא יובל אגח א- אמפא יובלים</t>
  </si>
  <si>
    <t>1193515</t>
  </si>
  <si>
    <t>516286432</t>
  </si>
  <si>
    <t>13/02/23</t>
  </si>
  <si>
    <t>אפי קפיטל אגח ג- אפי קפיטל נדלן</t>
  </si>
  <si>
    <t>1199744</t>
  </si>
  <si>
    <t>513948216</t>
  </si>
  <si>
    <t>18/09/23</t>
  </si>
  <si>
    <t>בי קומיונק אגח ו- בי קומיונקיישנס</t>
  </si>
  <si>
    <t>1178151</t>
  </si>
  <si>
    <t>512832742</t>
  </si>
  <si>
    <t>25/06/23</t>
  </si>
  <si>
    <t>גיבוי אחזקות אגח א- גיבוי אחזקות</t>
  </si>
  <si>
    <t>4480133</t>
  </si>
  <si>
    <t>520039314</t>
  </si>
  <si>
    <t>17/06/21</t>
  </si>
  <si>
    <t>גפן מגורים אג א- גפן מגורים</t>
  </si>
  <si>
    <t>1199686</t>
  </si>
  <si>
    <t>512781386</t>
  </si>
  <si>
    <t>חג'ג'    אגח יג- חג'ג' נדלן</t>
  </si>
  <si>
    <t>1190040</t>
  </si>
  <si>
    <t>29/08/23</t>
  </si>
  <si>
    <t>יובלים אגח ג- יובלים קבוצה</t>
  </si>
  <si>
    <t>1198696</t>
  </si>
  <si>
    <t>514625094</t>
  </si>
  <si>
    <t>ישראל קנדה אגח ז- ישראל קנדה</t>
  </si>
  <si>
    <t>4340212</t>
  </si>
  <si>
    <t>520039298</t>
  </si>
  <si>
    <t>02/01/22</t>
  </si>
  <si>
    <t>לוזון רונ אגח א- לוזון רונסון</t>
  </si>
  <si>
    <t>1202340</t>
  </si>
  <si>
    <t>560040545</t>
  </si>
  <si>
    <t>31/12/23</t>
  </si>
  <si>
    <t>עמרם אברהם אגח א- עמרם</t>
  </si>
  <si>
    <t>513201582</t>
  </si>
  <si>
    <t>פסגות קב  אגח ג- פסגות קבוצה</t>
  </si>
  <si>
    <t>1194026</t>
  </si>
  <si>
    <t>520033804</t>
  </si>
  <si>
    <t>שרותים פיננסים</t>
  </si>
  <si>
    <t>08/03/23</t>
  </si>
  <si>
    <t>רוטשטיין  אגח ח- רוטשטיין</t>
  </si>
  <si>
    <t>5390182</t>
  </si>
  <si>
    <t>520039959</t>
  </si>
  <si>
    <t>רוטשטיין  אגח י- רוטשטיין</t>
  </si>
  <si>
    <t>5390273</t>
  </si>
  <si>
    <t>22/06/23</t>
  </si>
  <si>
    <t>רוטשטיין אגח יא- רוטשטיין</t>
  </si>
  <si>
    <t>1197177</t>
  </si>
  <si>
    <t>27/06/23</t>
  </si>
  <si>
    <t>רותם שני  אגח א- רותם שני</t>
  </si>
  <si>
    <t>1173996</t>
  </si>
  <si>
    <t>512287517</t>
  </si>
  <si>
    <t>10/03/21</t>
  </si>
  <si>
    <t>סיאון אגח א- סיאון</t>
  </si>
  <si>
    <t>2409</t>
  </si>
  <si>
    <t>09/10/23</t>
  </si>
  <si>
    <t>סה"כ אחר</t>
  </si>
  <si>
    <t>LUMIIT 3.275 29/01/31- לאומי</t>
  </si>
  <si>
    <t>IL0060404899</t>
  </si>
  <si>
    <t>בלומברג</t>
  </si>
  <si>
    <t>Banks</t>
  </si>
  <si>
    <t>BBB</t>
  </si>
  <si>
    <t>S&amp;P</t>
  </si>
  <si>
    <t>17/10/23</t>
  </si>
  <si>
    <t>MZRHIT 3.077 07/04/31- מזרחי טפחות</t>
  </si>
  <si>
    <t>IL0069508369</t>
  </si>
  <si>
    <t>520000522</t>
  </si>
  <si>
    <t>BBB-</t>
  </si>
  <si>
    <t>LVIATH  6.125 30/06/25- LEVIATHAN BOND</t>
  </si>
  <si>
    <t>IL0011677742</t>
  </si>
  <si>
    <t>5338</t>
  </si>
  <si>
    <t>Energy</t>
  </si>
  <si>
    <t>BB-</t>
  </si>
  <si>
    <t>LVIATH  6.5 30/06/27- LEVIATHAN BOND</t>
  </si>
  <si>
    <t>IL0011677825</t>
  </si>
  <si>
    <t>TEVA  4.75 09/05/2027- טבע</t>
  </si>
  <si>
    <t>US88167AAP66</t>
  </si>
  <si>
    <t>520013954</t>
  </si>
  <si>
    <t>Pharma &amp; Biotechnology</t>
  </si>
  <si>
    <t>02/11/21</t>
  </si>
  <si>
    <t>TEVA  5.125 09/05/2029- טבע</t>
  </si>
  <si>
    <t>US88167AAQ40</t>
  </si>
  <si>
    <t>TEVA 3.75 09/05/2027- טבע</t>
  </si>
  <si>
    <t>XS2406607098</t>
  </si>
  <si>
    <t>UNH 5.3 15/02/30- UnitedHealth Group</t>
  </si>
  <si>
    <t>US91324PEQ19</t>
  </si>
  <si>
    <t>5384</t>
  </si>
  <si>
    <t>Insurance</t>
  </si>
  <si>
    <t>A</t>
  </si>
  <si>
    <t>Fitch</t>
  </si>
  <si>
    <t>15/08/23</t>
  </si>
  <si>
    <t>33/JPM 4.912 25/7- JP MORGAN</t>
  </si>
  <si>
    <t>US46647PDH64</t>
  </si>
  <si>
    <t>4809</t>
  </si>
  <si>
    <t>A-</t>
  </si>
  <si>
    <t>22/02/23</t>
  </si>
  <si>
    <t>BAC 4.827 22/07/26- Bank of  America</t>
  </si>
  <si>
    <t>US06051GLA57</t>
  </si>
  <si>
    <t>2180</t>
  </si>
  <si>
    <t>27/10/22</t>
  </si>
  <si>
    <t>HYUNDAI 5.6 30/03/28- Hyundai Capital America</t>
  </si>
  <si>
    <t>US44891CCD39</t>
  </si>
  <si>
    <t>5388</t>
  </si>
  <si>
    <t>Automobiles &amp; Components</t>
  </si>
  <si>
    <t>BBB+</t>
  </si>
  <si>
    <t>05/09/23</t>
  </si>
  <si>
    <t>MQGAU 5.887 15/06/34- Macquarie Group</t>
  </si>
  <si>
    <t>US55608KBN46</t>
  </si>
  <si>
    <t>5389</t>
  </si>
  <si>
    <t>VW 4.75 13/11/28- VOLKSWAGEN</t>
  </si>
  <si>
    <t>US928668AU66</t>
  </si>
  <si>
    <t>4255</t>
  </si>
  <si>
    <t>24/10/22</t>
  </si>
  <si>
    <t>Maersk 5.875 14/09/33- MAERSK</t>
  </si>
  <si>
    <t>USK0479SAG32</t>
  </si>
  <si>
    <t>5329</t>
  </si>
  <si>
    <t>Transportation</t>
  </si>
  <si>
    <t>Baa2</t>
  </si>
  <si>
    <t>Moodys</t>
  </si>
  <si>
    <t>SANUSA 6.565 12/06/29- SANTANDER HOLDINGS</t>
  </si>
  <si>
    <t>US80282KBG04</t>
  </si>
  <si>
    <t>5380</t>
  </si>
  <si>
    <t>18/07/23</t>
  </si>
  <si>
    <t>OMEGA  3.375 01/02/31- Omega Healthcare Investors</t>
  </si>
  <si>
    <t>US681936BM17</t>
  </si>
  <si>
    <t>5391</t>
  </si>
  <si>
    <t>Real Estate</t>
  </si>
  <si>
    <t>VTRS 3.95 15/06/26- VIATRIS</t>
  </si>
  <si>
    <t>US62854AAN46</t>
  </si>
  <si>
    <t>5247</t>
  </si>
  <si>
    <t>17/07/23</t>
  </si>
  <si>
    <t>SMTPLN 2 31/01/25- SUMMIT PROPERTIES</t>
  </si>
  <si>
    <t>XS1757821688</t>
  </si>
  <si>
    <t>5374</t>
  </si>
  <si>
    <t>Other</t>
  </si>
  <si>
    <t>Ba1</t>
  </si>
  <si>
    <t>19/05/23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</si>
  <si>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</si>
  <si>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</si>
  <si>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</si>
  <si>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</si>
  <si>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</si>
  <si>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</si>
  <si>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</si>
  <si>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</si>
  <si>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</si>
  <si>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</si>
  <si>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</si>
  <si>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</si>
  <si>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</si>
  <si>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</si>
  <si>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</si>
  <si>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</si>
  <si>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</si>
  <si>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</si>
  <si>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</si>
  <si>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</si>
  <si>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</si>
  <si>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</si>
  <si>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ULRTA 10 YEAR US - UXYH4 - 19/03/24- ממשלת ארה"ב</t>
  </si>
  <si>
    <t>BBG01H2R0L84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</si>
  <si>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</si>
  <si>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</si>
  <si>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</si>
  <si>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</si>
  <si>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</si>
  <si>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</si>
  <si>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</si>
  <si>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</si>
  <si>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</si>
  <si>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</si>
  <si>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</si>
  <si>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</si>
  <si>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</si>
  <si>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</si>
  <si>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אלביט מע נעמ1-לא סחיר- אלביט מערכות</t>
  </si>
  <si>
    <t>1199157</t>
  </si>
  <si>
    <t>520043027</t>
  </si>
  <si>
    <t>ביטחוניות</t>
  </si>
  <si>
    <t>31/08/23</t>
  </si>
  <si>
    <t>אדמה נע"מ 2 - לא סחיר- אדמה</t>
  </si>
  <si>
    <t>1161983</t>
  </si>
  <si>
    <t>14/06/23</t>
  </si>
  <si>
    <t>סה"כ תעודות חוב מסחריות של חברות ישראליות</t>
  </si>
  <si>
    <t>סה"כ תעודות חוב מסחריות של חברות זרות</t>
  </si>
  <si>
    <t>רפאל אג3מ- רפאל</t>
  </si>
  <si>
    <t>1140276</t>
  </si>
  <si>
    <t>520042185</t>
  </si>
  <si>
    <t>Aaa.il</t>
  </si>
  <si>
    <t>04/05/21</t>
  </si>
  <si>
    <t>תשת אנרג אגא-רמ</t>
  </si>
  <si>
    <t>1168087</t>
  </si>
  <si>
    <t>520027293</t>
  </si>
  <si>
    <t>17/08/20</t>
  </si>
  <si>
    <t>רפאל  אג4מ- רפאל</t>
  </si>
  <si>
    <t>1140284</t>
  </si>
  <si>
    <t>רפאל   אג5מ</t>
  </si>
  <si>
    <t>1140292</t>
  </si>
  <si>
    <t>אורמת אגח 4 - רמ</t>
  </si>
  <si>
    <t>1167212</t>
  </si>
  <si>
    <t>880326081</t>
  </si>
  <si>
    <t>01/07/20</t>
  </si>
  <si>
    <t>עוגן אגח א - רמ- עוגן</t>
  </si>
  <si>
    <t>1196831</t>
  </si>
  <si>
    <t>516556545</t>
  </si>
  <si>
    <t>Aa3.il</t>
  </si>
  <si>
    <t>לידר  אגח ח- רמ- לידר השקעות</t>
  </si>
  <si>
    <t>3180361</t>
  </si>
  <si>
    <t>520037664</t>
  </si>
  <si>
    <t>28/02/21</t>
  </si>
  <si>
    <t>ביטוח ישיר אג"ח 11</t>
  </si>
  <si>
    <t>1138825</t>
  </si>
  <si>
    <t>520044439</t>
  </si>
  <si>
    <t>27/04/20</t>
  </si>
  <si>
    <t>סה"כ קרנות הון סיכון</t>
  </si>
  <si>
    <t>סה"כ קרנות גידור</t>
  </si>
  <si>
    <t>סה"כ קרנות נדל"ן</t>
  </si>
  <si>
    <t>סה"כ קרנות השקעה אחרות</t>
  </si>
  <si>
    <t>Klirmark Opportunity Fund IV- Klirmark Opportunity</t>
  </si>
  <si>
    <t>74252</t>
  </si>
  <si>
    <t>10/10/23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</si>
  <si>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</si>
  <si>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</si>
  <si>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</si>
  <si>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</si>
  <si>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</si>
  <si>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Protalix Biotherapeutics Inc</t>
  </si>
  <si>
    <t>US74365A3095</t>
  </si>
  <si>
    <t>18/03/20</t>
  </si>
  <si>
    <t>האב (איאלדי ALD) אופציה לא סחירה 15/02/24- האב אבטחת מידע</t>
  </si>
  <si>
    <t>10840031</t>
  </si>
  <si>
    <t>שרותי מידע</t>
  </si>
  <si>
    <t>17/02/20</t>
  </si>
  <si>
    <t>סה"כ מט"ח/מט"ח</t>
  </si>
  <si>
    <t>סה"כ כנגד חסכון עמיתים/מבוטחים</t>
  </si>
  <si>
    <t>לא</t>
  </si>
  <si>
    <t>1323</t>
  </si>
  <si>
    <t>AA+</t>
  </si>
  <si>
    <t>31/10/23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</si>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</sst>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0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43" fontId="2" fillId="0" borderId="0" xfId="11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13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2703.905159943994</v>
      </c>
      <c r="D11" s="76">
        <f>C11/$C$42</f>
        <v>2.6738483581800771E-2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76050.825850599998</v>
      </c>
      <c r="D13" s="78">
        <f t="shared" ref="D13:D42" si="0">C13/$C$42</f>
        <v>0.75205439470028501</v>
      </c>
    </row>
    <row r="14" spans="1:36">
      <c r="A14" s="10" t="s">
        <v>13</v>
      </c>
      <c r="B14" s="70" t="s">
        <v>17</v>
      </c>
      <c r="C14" s="77">
        <v>260.61023999999998</v>
      </c>
      <c r="D14" s="78">
        <f t="shared" si="0"/>
        <v>2.5771327806606548E-3</v>
      </c>
    </row>
    <row r="15" spans="1:36">
      <c r="A15" s="10" t="s">
        <v>13</v>
      </c>
      <c r="B15" s="70" t="s">
        <v>18</v>
      </c>
      <c r="C15" s="77">
        <v>17579.454135534314</v>
      </c>
      <c r="D15" s="78">
        <f t="shared" si="0"/>
        <v>0.17384039675035792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42.673105812841278</v>
      </c>
      <c r="D21" s="78">
        <f t="shared" si="0"/>
        <v>4.2198748538382073E-4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485.56897739999999</v>
      </c>
      <c r="D25" s="78">
        <f t="shared" si="0"/>
        <v>4.8017135816666792E-3</v>
      </c>
    </row>
    <row r="26" spans="1:4">
      <c r="A26" s="10" t="s">
        <v>13</v>
      </c>
      <c r="B26" s="70" t="s">
        <v>18</v>
      </c>
      <c r="C26" s="77">
        <v>2554.7850491409999</v>
      </c>
      <c r="D26" s="78">
        <f t="shared" si="0"/>
        <v>2.5263858771178805E-2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0"/>
        <v>0</v>
      </c>
    </row>
    <row r="28" spans="1:4">
      <c r="A28" s="10" t="s">
        <v>13</v>
      </c>
      <c r="B28" s="70" t="s">
        <v>29</v>
      </c>
      <c r="C28" s="77">
        <v>545.80910203124699</v>
      </c>
      <c r="D28" s="78">
        <f t="shared" si="0"/>
        <v>5.3974184929482544E-3</v>
      </c>
    </row>
    <row r="29" spans="1:4">
      <c r="A29" s="10" t="s">
        <v>13</v>
      </c>
      <c r="B29" s="70" t="s">
        <v>30</v>
      </c>
      <c r="C29" s="77">
        <v>4.1403937280000003</v>
      </c>
      <c r="D29" s="78">
        <f t="shared" si="0"/>
        <v>4.0943688173076302E-5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0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837.97248000000002</v>
      </c>
      <c r="D33" s="78">
        <f t="shared" si="0"/>
        <v>8.2865751840737537E-3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0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0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v>58.358212379999998</v>
      </c>
      <c r="D37" s="78">
        <f t="shared" si="0"/>
        <v>5.7709498347131123E-4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101124.10270657139</v>
      </c>
      <c r="D42" s="78">
        <f t="shared" si="0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4.0115999999999996</v>
      </c>
    </row>
    <row r="48" spans="1:4">
      <c r="C48" t="s">
        <v>123</v>
      </c>
      <c r="D48">
        <v>2.7465000000000002</v>
      </c>
    </row>
    <row r="49" spans="3:4">
      <c r="C49" t="s">
        <v>106</v>
      </c>
      <c r="D49">
        <v>3.6269999999999998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1" sqref="L1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2703.905159943994</v>
      </c>
      <c r="K11" s="76">
        <f>J11/$J$11</f>
        <v>1</v>
      </c>
      <c r="L11" s="76">
        <f>J11/'סכום נכסי הקרן'!$C$42</f>
        <v>2.6738483581800771E-2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2703.905159943994</v>
      </c>
      <c r="K12" s="80">
        <f t="shared" ref="K12:K34" si="0">J12/$J$11</f>
        <v>1</v>
      </c>
      <c r="L12" s="80">
        <f>J12/'סכום נכסי הקרן'!$C$42</f>
        <v>2.6738483581800771E-2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1922.2533099999941</v>
      </c>
      <c r="K13" s="80">
        <f t="shared" si="0"/>
        <v>0.71091743100923321</v>
      </c>
      <c r="L13" s="80">
        <f>J13/'סכום נכסי הקרן'!$C$42</f>
        <v>1.9008854057056365E-2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883.99848+359.300189999994</f>
        <v>1243.298669999994</v>
      </c>
      <c r="K14" s="78">
        <f t="shared" si="0"/>
        <v>0.45981593157126355</v>
      </c>
      <c r="L14" s="78">
        <f>J14/'סכום נכסי הקרן'!$C$42</f>
        <v>1.2294780736968658E-2</v>
      </c>
    </row>
    <row r="15" spans="2:13">
      <c r="B15" t="s">
        <v>207</v>
      </c>
      <c r="C15" t="s">
        <v>203</v>
      </c>
      <c r="D15" t="s">
        <v>204</v>
      </c>
      <c r="E15" t="s">
        <v>205</v>
      </c>
      <c r="F15" t="s">
        <v>206</v>
      </c>
      <c r="G15" t="s">
        <v>102</v>
      </c>
      <c r="H15" s="78">
        <v>0</v>
      </c>
      <c r="I15" s="78">
        <v>0</v>
      </c>
      <c r="J15" s="77">
        <v>678.95464000000004</v>
      </c>
      <c r="K15" s="78">
        <f t="shared" si="0"/>
        <v>0.25110149943796967</v>
      </c>
      <c r="L15" s="78">
        <f>J15/'סכום נכסי הקרן'!$C$42</f>
        <v>6.7140733200877073E-3</v>
      </c>
    </row>
    <row r="16" spans="2:13">
      <c r="B16" s="79" t="s">
        <v>208</v>
      </c>
      <c r="D16" s="16"/>
      <c r="I16" s="80">
        <v>0</v>
      </c>
      <c r="J16" s="81">
        <v>781.65184994399999</v>
      </c>
      <c r="K16" s="80">
        <f t="shared" si="0"/>
        <v>0.28908256899076679</v>
      </c>
      <c r="L16" s="80">
        <f>J16/'סכום נכסי הקרן'!$C$42</f>
        <v>7.7296295247444068E-3</v>
      </c>
    </row>
    <row r="17" spans="2:12">
      <c r="B17" t="s">
        <v>209</v>
      </c>
      <c r="C17" t="s">
        <v>210</v>
      </c>
      <c r="D17" t="s">
        <v>204</v>
      </c>
      <c r="E17" t="s">
        <v>205</v>
      </c>
      <c r="F17" t="s">
        <v>206</v>
      </c>
      <c r="G17" t="s">
        <v>110</v>
      </c>
      <c r="H17" s="78">
        <v>0</v>
      </c>
      <c r="I17" s="78">
        <v>0</v>
      </c>
      <c r="J17" s="77">
        <v>30.337283723999999</v>
      </c>
      <c r="K17" s="78">
        <f t="shared" si="0"/>
        <v>1.1219803184453547E-2</v>
      </c>
      <c r="L17" s="78">
        <f>J17/'סכום נכסי הקרן'!$C$42</f>
        <v>3.0000052323854714E-4</v>
      </c>
    </row>
    <row r="18" spans="2:12">
      <c r="B18" t="s">
        <v>211</v>
      </c>
      <c r="C18" t="s">
        <v>212</v>
      </c>
      <c r="D18" t="s">
        <v>204</v>
      </c>
      <c r="E18" t="s">
        <v>205</v>
      </c>
      <c r="F18" t="s">
        <v>206</v>
      </c>
      <c r="G18" t="s">
        <v>106</v>
      </c>
      <c r="H18" s="78">
        <v>0</v>
      </c>
      <c r="I18" s="78">
        <v>0</v>
      </c>
      <c r="J18" s="77">
        <v>750.20690277000006</v>
      </c>
      <c r="K18" s="78">
        <f t="shared" si="0"/>
        <v>0.27745311258829031</v>
      </c>
      <c r="L18" s="78">
        <f>J18/'סכום נכסי הקרן'!$C$42</f>
        <v>7.418675495661521E-3</v>
      </c>
    </row>
    <row r="19" spans="2:12">
      <c r="B19" t="s">
        <v>213</v>
      </c>
      <c r="C19" t="s">
        <v>214</v>
      </c>
      <c r="D19" t="s">
        <v>204</v>
      </c>
      <c r="E19" t="s">
        <v>205</v>
      </c>
      <c r="F19" t="s">
        <v>206</v>
      </c>
      <c r="G19" t="s">
        <v>123</v>
      </c>
      <c r="H19" s="78">
        <v>0</v>
      </c>
      <c r="I19" s="78">
        <v>0</v>
      </c>
      <c r="J19" s="77">
        <v>1.10766345</v>
      </c>
      <c r="K19" s="78">
        <f t="shared" si="0"/>
        <v>4.0965321802298091E-4</v>
      </c>
      <c r="L19" s="78">
        <f>J19/'סכום נכסי הקרן'!$C$42</f>
        <v>1.0953505844339326E-5</v>
      </c>
    </row>
    <row r="20" spans="2:12">
      <c r="B20" s="79" t="s">
        <v>215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216</v>
      </c>
      <c r="C21" t="s">
        <v>216</v>
      </c>
      <c r="D21" s="16"/>
      <c r="E21" t="s">
        <v>216</v>
      </c>
      <c r="G21" t="s">
        <v>216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217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216</v>
      </c>
      <c r="C23" t="s">
        <v>216</v>
      </c>
      <c r="D23" s="16"/>
      <c r="E23" t="s">
        <v>216</v>
      </c>
      <c r="G23" t="s">
        <v>216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218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216</v>
      </c>
      <c r="C25" t="s">
        <v>216</v>
      </c>
      <c r="D25" s="16"/>
      <c r="E25" t="s">
        <v>216</v>
      </c>
      <c r="G25" t="s">
        <v>216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219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216</v>
      </c>
      <c r="C27" t="s">
        <v>216</v>
      </c>
      <c r="D27" s="16"/>
      <c r="E27" t="s">
        <v>216</v>
      </c>
      <c r="G27" t="s">
        <v>216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220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216</v>
      </c>
      <c r="C29" t="s">
        <v>216</v>
      </c>
      <c r="D29" s="16"/>
      <c r="E29" t="s">
        <v>216</v>
      </c>
      <c r="G29" t="s">
        <v>216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221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s="79" t="s">
        <v>222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216</v>
      </c>
      <c r="C32" t="s">
        <v>216</v>
      </c>
      <c r="D32" s="16"/>
      <c r="E32" t="s">
        <v>216</v>
      </c>
      <c r="G32" t="s">
        <v>216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12">
      <c r="B33" s="79" t="s">
        <v>220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216</v>
      </c>
      <c r="C34" t="s">
        <v>216</v>
      </c>
      <c r="D34" s="16"/>
      <c r="E34" t="s">
        <v>216</v>
      </c>
      <c r="G34" t="s">
        <v>216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t="s">
        <v>223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3.96</v>
      </c>
      <c r="I11" s="7"/>
      <c r="J11" s="7"/>
      <c r="K11" s="76">
        <v>2.81E-2</v>
      </c>
      <c r="L11" s="75">
        <v>73233869</v>
      </c>
      <c r="M11" s="7"/>
      <c r="N11" s="75">
        <v>0</v>
      </c>
      <c r="O11" s="75">
        <v>76050.825850599998</v>
      </c>
      <c r="P11" s="7"/>
      <c r="Q11" s="76">
        <v>1</v>
      </c>
      <c r="R11" s="76">
        <v>0.75470000000000004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3.96</v>
      </c>
      <c r="K12" s="80">
        <v>2.81E-2</v>
      </c>
      <c r="L12" s="81">
        <v>73233869</v>
      </c>
      <c r="N12" s="81">
        <v>0</v>
      </c>
      <c r="O12" s="81">
        <v>76050.825850599998</v>
      </c>
      <c r="Q12" s="80">
        <v>1</v>
      </c>
      <c r="R12" s="80">
        <v>0.75470000000000004</v>
      </c>
    </row>
    <row r="13" spans="2:53">
      <c r="B13" s="79" t="s">
        <v>224</v>
      </c>
      <c r="C13" s="16"/>
      <c r="D13" s="16"/>
      <c r="H13" s="81">
        <v>3.06</v>
      </c>
      <c r="K13" s="80">
        <v>1.24E-2</v>
      </c>
      <c r="L13" s="81">
        <v>31854270</v>
      </c>
      <c r="N13" s="81">
        <v>0</v>
      </c>
      <c r="O13" s="81">
        <v>34085.317333999999</v>
      </c>
      <c r="Q13" s="80">
        <v>0.44819999999999999</v>
      </c>
      <c r="R13" s="80">
        <v>0.33829999999999999</v>
      </c>
    </row>
    <row r="14" spans="2:53">
      <c r="B14" s="79" t="s">
        <v>225</v>
      </c>
      <c r="C14" s="16"/>
      <c r="D14" s="16"/>
      <c r="H14" s="81">
        <v>3.06</v>
      </c>
      <c r="K14" s="80">
        <v>1.24E-2</v>
      </c>
      <c r="L14" s="81">
        <v>31854270</v>
      </c>
      <c r="N14" s="81">
        <v>0</v>
      </c>
      <c r="O14" s="81">
        <v>34085.317333999999</v>
      </c>
      <c r="Q14" s="80">
        <v>0.44819999999999999</v>
      </c>
      <c r="R14" s="80">
        <v>0.33829999999999999</v>
      </c>
    </row>
    <row r="15" spans="2:53">
      <c r="B15" t="s">
        <v>226</v>
      </c>
      <c r="C15" t="s">
        <v>227</v>
      </c>
      <c r="D15" t="s">
        <v>100</v>
      </c>
      <c r="E15" t="s">
        <v>228</v>
      </c>
      <c r="G15" t="s">
        <v>229</v>
      </c>
      <c r="H15" s="77">
        <v>5.34</v>
      </c>
      <c r="I15" t="s">
        <v>102</v>
      </c>
      <c r="J15" s="78">
        <v>5.0000000000000001E-3</v>
      </c>
      <c r="K15" s="78">
        <v>1.26E-2</v>
      </c>
      <c r="L15" s="77">
        <v>969270</v>
      </c>
      <c r="M15" s="77">
        <v>107.42</v>
      </c>
      <c r="N15" s="77">
        <v>0</v>
      </c>
      <c r="O15" s="77">
        <v>1041.189834</v>
      </c>
      <c r="P15" s="78">
        <v>0</v>
      </c>
      <c r="Q15" s="78">
        <v>1.37E-2</v>
      </c>
      <c r="R15" s="78">
        <v>1.03E-2</v>
      </c>
    </row>
    <row r="16" spans="2:53">
      <c r="B16" t="s">
        <v>230</v>
      </c>
      <c r="C16" t="s">
        <v>231</v>
      </c>
      <c r="D16" t="s">
        <v>100</v>
      </c>
      <c r="E16" t="s">
        <v>228</v>
      </c>
      <c r="G16" t="s">
        <v>232</v>
      </c>
      <c r="H16" s="77">
        <v>1.83</v>
      </c>
      <c r="I16" t="s">
        <v>102</v>
      </c>
      <c r="J16" s="78">
        <v>7.4999999999999997E-3</v>
      </c>
      <c r="K16" s="78">
        <v>1.2500000000000001E-2</v>
      </c>
      <c r="L16" s="77">
        <v>18900000</v>
      </c>
      <c r="M16" s="77">
        <v>111.09</v>
      </c>
      <c r="N16" s="77">
        <v>0</v>
      </c>
      <c r="O16" s="77">
        <v>20996.01</v>
      </c>
      <c r="P16" s="78">
        <v>8.9999999999999998E-4</v>
      </c>
      <c r="Q16" s="78">
        <v>0.27610000000000001</v>
      </c>
      <c r="R16" s="78">
        <v>0.2084</v>
      </c>
    </row>
    <row r="17" spans="2:18">
      <c r="B17" t="s">
        <v>233</v>
      </c>
      <c r="C17" t="s">
        <v>234</v>
      </c>
      <c r="D17" t="s">
        <v>100</v>
      </c>
      <c r="E17" t="s">
        <v>228</v>
      </c>
      <c r="G17" t="s">
        <v>235</v>
      </c>
      <c r="H17" s="77">
        <v>4.7300000000000004</v>
      </c>
      <c r="I17" t="s">
        <v>102</v>
      </c>
      <c r="J17" s="78">
        <v>1.0999999999999999E-2</v>
      </c>
      <c r="K17" s="78">
        <v>1.2E-2</v>
      </c>
      <c r="L17" s="77">
        <v>10865000</v>
      </c>
      <c r="M17" s="77">
        <v>100.55</v>
      </c>
      <c r="N17" s="77">
        <v>0</v>
      </c>
      <c r="O17" s="77">
        <v>10924.7575</v>
      </c>
      <c r="P17" s="78">
        <v>1.6000000000000001E-3</v>
      </c>
      <c r="Q17" s="78">
        <v>0.14369999999999999</v>
      </c>
      <c r="R17" s="78">
        <v>0.1084</v>
      </c>
    </row>
    <row r="18" spans="2:18">
      <c r="B18" t="s">
        <v>236</v>
      </c>
      <c r="C18" t="s">
        <v>237</v>
      </c>
      <c r="D18" t="s">
        <v>100</v>
      </c>
      <c r="E18" t="s">
        <v>228</v>
      </c>
      <c r="G18" t="s">
        <v>238</v>
      </c>
      <c r="H18" s="77">
        <v>7.89</v>
      </c>
      <c r="I18" t="s">
        <v>102</v>
      </c>
      <c r="J18" s="78">
        <v>1E-3</v>
      </c>
      <c r="K18" s="78">
        <v>1.46E-2</v>
      </c>
      <c r="L18" s="77">
        <v>1120000</v>
      </c>
      <c r="M18" s="77">
        <v>100.3</v>
      </c>
      <c r="N18" s="77">
        <v>0</v>
      </c>
      <c r="O18" s="77">
        <v>1123.3599999999999</v>
      </c>
      <c r="P18" s="78">
        <v>0</v>
      </c>
      <c r="Q18" s="78">
        <v>1.4800000000000001E-2</v>
      </c>
      <c r="R18" s="78">
        <v>1.11E-2</v>
      </c>
    </row>
    <row r="19" spans="2:18">
      <c r="B19" s="79" t="s">
        <v>239</v>
      </c>
      <c r="C19" s="16"/>
      <c r="D19" s="16"/>
      <c r="H19" s="81">
        <v>4.6900000000000004</v>
      </c>
      <c r="K19" s="80">
        <v>4.0800000000000003E-2</v>
      </c>
      <c r="L19" s="81">
        <v>41379599</v>
      </c>
      <c r="N19" s="81">
        <v>0</v>
      </c>
      <c r="O19" s="81">
        <v>41965.508516599999</v>
      </c>
      <c r="Q19" s="80">
        <v>0.55179999999999996</v>
      </c>
      <c r="R19" s="80">
        <v>0.41649999999999998</v>
      </c>
    </row>
    <row r="20" spans="2:18">
      <c r="B20" s="79" t="s">
        <v>240</v>
      </c>
      <c r="C20" s="16"/>
      <c r="D20" s="16"/>
      <c r="H20" s="81">
        <v>0.22</v>
      </c>
      <c r="K20" s="80">
        <v>4.41E-2</v>
      </c>
      <c r="L20" s="81">
        <v>4915000</v>
      </c>
      <c r="N20" s="81">
        <v>0</v>
      </c>
      <c r="O20" s="81">
        <v>4868.6629999999996</v>
      </c>
      <c r="Q20" s="80">
        <v>6.4000000000000001E-2</v>
      </c>
      <c r="R20" s="80">
        <v>4.8300000000000003E-2</v>
      </c>
    </row>
    <row r="21" spans="2:18">
      <c r="B21" t="s">
        <v>241</v>
      </c>
      <c r="C21" t="s">
        <v>242</v>
      </c>
      <c r="D21" t="s">
        <v>100</v>
      </c>
      <c r="E21" t="s">
        <v>228</v>
      </c>
      <c r="G21" t="s">
        <v>243</v>
      </c>
      <c r="H21" s="77">
        <v>0.18</v>
      </c>
      <c r="I21" t="s">
        <v>102</v>
      </c>
      <c r="J21" s="78">
        <v>0</v>
      </c>
      <c r="K21" s="78">
        <v>4.4299999999999999E-2</v>
      </c>
      <c r="L21" s="77">
        <v>2415000</v>
      </c>
      <c r="M21" s="77">
        <v>99.22</v>
      </c>
      <c r="N21" s="77">
        <v>0</v>
      </c>
      <c r="O21" s="77">
        <v>2396.163</v>
      </c>
      <c r="P21" s="78">
        <v>0</v>
      </c>
      <c r="Q21" s="78">
        <v>3.15E-2</v>
      </c>
      <c r="R21" s="78">
        <v>2.3800000000000002E-2</v>
      </c>
    </row>
    <row r="22" spans="2:18">
      <c r="B22" t="s">
        <v>244</v>
      </c>
      <c r="C22" t="s">
        <v>245</v>
      </c>
      <c r="D22" t="s">
        <v>100</v>
      </c>
      <c r="E22" t="s">
        <v>228</v>
      </c>
      <c r="G22" t="s">
        <v>246</v>
      </c>
      <c r="H22" s="77">
        <v>0.26</v>
      </c>
      <c r="I22" t="s">
        <v>102</v>
      </c>
      <c r="J22" s="78">
        <v>0</v>
      </c>
      <c r="K22" s="78">
        <v>4.3900000000000002E-2</v>
      </c>
      <c r="L22" s="77">
        <v>2500000</v>
      </c>
      <c r="M22" s="77">
        <v>98.9</v>
      </c>
      <c r="N22" s="77">
        <v>0</v>
      </c>
      <c r="O22" s="77">
        <v>2472.5</v>
      </c>
      <c r="P22" s="78">
        <v>1E-4</v>
      </c>
      <c r="Q22" s="78">
        <v>3.2500000000000001E-2</v>
      </c>
      <c r="R22" s="78">
        <v>2.4500000000000001E-2</v>
      </c>
    </row>
    <row r="23" spans="2:18">
      <c r="B23" s="79" t="s">
        <v>247</v>
      </c>
      <c r="C23" s="16"/>
      <c r="D23" s="16"/>
      <c r="H23" s="81">
        <v>5.37</v>
      </c>
      <c r="K23" s="80">
        <v>4.02E-2</v>
      </c>
      <c r="L23" s="81">
        <v>35328599</v>
      </c>
      <c r="N23" s="81">
        <v>0</v>
      </c>
      <c r="O23" s="81">
        <v>35970.501516600001</v>
      </c>
      <c r="Q23" s="80">
        <v>0.47299999999999998</v>
      </c>
      <c r="R23" s="80">
        <v>0.35699999999999998</v>
      </c>
    </row>
    <row r="24" spans="2:18">
      <c r="B24" t="s">
        <v>248</v>
      </c>
      <c r="C24" t="s">
        <v>249</v>
      </c>
      <c r="D24" t="s">
        <v>100</v>
      </c>
      <c r="E24" t="s">
        <v>228</v>
      </c>
      <c r="G24" t="s">
        <v>250</v>
      </c>
      <c r="H24" s="77">
        <v>2.15</v>
      </c>
      <c r="I24" t="s">
        <v>102</v>
      </c>
      <c r="J24" s="78">
        <v>5.0000000000000001E-3</v>
      </c>
      <c r="K24" s="78">
        <v>3.7499999999999999E-2</v>
      </c>
      <c r="L24" s="77">
        <v>4685000</v>
      </c>
      <c r="M24" s="77">
        <v>93.78</v>
      </c>
      <c r="N24" s="77">
        <v>0</v>
      </c>
      <c r="O24" s="77">
        <v>4393.5929999999998</v>
      </c>
      <c r="P24" s="78">
        <v>2.0000000000000001E-4</v>
      </c>
      <c r="Q24" s="78">
        <v>5.7799999999999997E-2</v>
      </c>
      <c r="R24" s="78">
        <v>4.36E-2</v>
      </c>
    </row>
    <row r="25" spans="2:18">
      <c r="B25" t="s">
        <v>251</v>
      </c>
      <c r="C25" t="s">
        <v>252</v>
      </c>
      <c r="D25" t="s">
        <v>100</v>
      </c>
      <c r="E25" t="s">
        <v>228</v>
      </c>
      <c r="G25" t="s">
        <v>253</v>
      </c>
      <c r="H25" s="77">
        <v>0.84</v>
      </c>
      <c r="I25" t="s">
        <v>102</v>
      </c>
      <c r="J25" s="78">
        <v>4.0000000000000001E-3</v>
      </c>
      <c r="K25" s="78">
        <v>3.9699999999999999E-2</v>
      </c>
      <c r="L25" s="77">
        <v>3000000</v>
      </c>
      <c r="M25" s="77">
        <v>97.19</v>
      </c>
      <c r="N25" s="77">
        <v>0</v>
      </c>
      <c r="O25" s="77">
        <v>2915.7</v>
      </c>
      <c r="P25" s="78">
        <v>2.0000000000000001E-4</v>
      </c>
      <c r="Q25" s="78">
        <v>3.8300000000000001E-2</v>
      </c>
      <c r="R25" s="78">
        <v>2.8899999999999999E-2</v>
      </c>
    </row>
    <row r="26" spans="2:18">
      <c r="B26" t="s">
        <v>254</v>
      </c>
      <c r="C26" t="s">
        <v>255</v>
      </c>
      <c r="D26" t="s">
        <v>100</v>
      </c>
      <c r="E26" t="s">
        <v>228</v>
      </c>
      <c r="G26" t="s">
        <v>256</v>
      </c>
      <c r="H26" s="77">
        <v>6.02</v>
      </c>
      <c r="I26" t="s">
        <v>102</v>
      </c>
      <c r="J26" s="78">
        <v>0.01</v>
      </c>
      <c r="K26" s="78">
        <v>3.8199999999999998E-2</v>
      </c>
      <c r="L26" s="77">
        <v>3050000</v>
      </c>
      <c r="M26" s="77">
        <v>85.38</v>
      </c>
      <c r="N26" s="77">
        <v>0</v>
      </c>
      <c r="O26" s="77">
        <v>2604.09</v>
      </c>
      <c r="P26" s="78">
        <v>1E-4</v>
      </c>
      <c r="Q26" s="78">
        <v>3.4200000000000001E-2</v>
      </c>
      <c r="R26" s="78">
        <v>2.58E-2</v>
      </c>
    </row>
    <row r="27" spans="2:18">
      <c r="B27" t="s">
        <v>257</v>
      </c>
      <c r="C27" t="s">
        <v>258</v>
      </c>
      <c r="D27" t="s">
        <v>100</v>
      </c>
      <c r="E27" t="s">
        <v>228</v>
      </c>
      <c r="G27" t="s">
        <v>259</v>
      </c>
      <c r="H27" s="77">
        <v>1.65</v>
      </c>
      <c r="I27" t="s">
        <v>102</v>
      </c>
      <c r="J27" s="78">
        <v>1.7500000000000002E-2</v>
      </c>
      <c r="K27" s="78">
        <v>3.78E-2</v>
      </c>
      <c r="L27" s="77">
        <v>1958268</v>
      </c>
      <c r="M27" s="77">
        <v>97.32</v>
      </c>
      <c r="N27" s="77">
        <v>0</v>
      </c>
      <c r="O27" s="77">
        <v>1905.7864176</v>
      </c>
      <c r="P27" s="78">
        <v>1E-4</v>
      </c>
      <c r="Q27" s="78">
        <v>2.5100000000000001E-2</v>
      </c>
      <c r="R27" s="78">
        <v>1.89E-2</v>
      </c>
    </row>
    <row r="28" spans="2:18">
      <c r="B28" t="s">
        <v>260</v>
      </c>
      <c r="C28" t="s">
        <v>261</v>
      </c>
      <c r="D28" t="s">
        <v>100</v>
      </c>
      <c r="E28" t="s">
        <v>228</v>
      </c>
      <c r="G28" t="s">
        <v>262</v>
      </c>
      <c r="H28" s="77">
        <v>1.33</v>
      </c>
      <c r="I28" t="s">
        <v>102</v>
      </c>
      <c r="J28" s="78">
        <v>5.0000000000000001E-3</v>
      </c>
      <c r="K28" s="78">
        <v>3.8199999999999998E-2</v>
      </c>
      <c r="L28" s="77">
        <v>11689889</v>
      </c>
      <c r="M28" s="77">
        <v>96.1</v>
      </c>
      <c r="N28" s="77">
        <v>0</v>
      </c>
      <c r="O28" s="77">
        <v>11233.983329000001</v>
      </c>
      <c r="P28" s="78">
        <v>5.0000000000000001E-4</v>
      </c>
      <c r="Q28" s="78">
        <v>0.1477</v>
      </c>
      <c r="R28" s="78">
        <v>0.1115</v>
      </c>
    </row>
    <row r="29" spans="2:18">
      <c r="B29" t="s">
        <v>263</v>
      </c>
      <c r="C29" t="s">
        <v>264</v>
      </c>
      <c r="D29" t="s">
        <v>100</v>
      </c>
      <c r="E29" t="s">
        <v>228</v>
      </c>
      <c r="G29" t="s">
        <v>265</v>
      </c>
      <c r="H29" s="77">
        <v>2.67</v>
      </c>
      <c r="I29" t="s">
        <v>102</v>
      </c>
      <c r="J29" s="78">
        <v>6.25E-2</v>
      </c>
      <c r="K29" s="78">
        <v>3.6499999999999998E-2</v>
      </c>
      <c r="L29" s="77">
        <v>500000</v>
      </c>
      <c r="M29" s="77">
        <v>107.9</v>
      </c>
      <c r="N29" s="77">
        <v>0</v>
      </c>
      <c r="O29" s="77">
        <v>539.5</v>
      </c>
      <c r="P29" s="78">
        <v>0</v>
      </c>
      <c r="Q29" s="78">
        <v>7.1000000000000004E-3</v>
      </c>
      <c r="R29" s="78">
        <v>5.4000000000000003E-3</v>
      </c>
    </row>
    <row r="30" spans="2:18">
      <c r="B30" t="s">
        <v>266</v>
      </c>
      <c r="C30" t="s">
        <v>267</v>
      </c>
      <c r="D30" t="s">
        <v>100</v>
      </c>
      <c r="E30" t="s">
        <v>228</v>
      </c>
      <c r="G30" t="s">
        <v>268</v>
      </c>
      <c r="H30" s="77">
        <v>11.79</v>
      </c>
      <c r="I30" t="s">
        <v>102</v>
      </c>
      <c r="J30" s="78">
        <v>5.5E-2</v>
      </c>
      <c r="K30" s="78">
        <v>4.3999999999999997E-2</v>
      </c>
      <c r="L30" s="77">
        <v>10445442</v>
      </c>
      <c r="M30" s="77">
        <v>118.5</v>
      </c>
      <c r="N30" s="77">
        <v>0</v>
      </c>
      <c r="O30" s="77">
        <v>12377.848770000001</v>
      </c>
      <c r="P30" s="78">
        <v>5.0000000000000001E-4</v>
      </c>
      <c r="Q30" s="78">
        <v>0.1628</v>
      </c>
      <c r="R30" s="78">
        <v>0.12280000000000001</v>
      </c>
    </row>
    <row r="31" spans="2:18">
      <c r="B31" s="79" t="s">
        <v>269</v>
      </c>
      <c r="C31" s="16"/>
      <c r="D31" s="16"/>
      <c r="H31" s="81">
        <v>2.31</v>
      </c>
      <c r="K31" s="80">
        <v>4.5600000000000002E-2</v>
      </c>
      <c r="L31" s="81">
        <v>1136000</v>
      </c>
      <c r="N31" s="81">
        <v>0</v>
      </c>
      <c r="O31" s="81">
        <v>1126.3440000000001</v>
      </c>
      <c r="Q31" s="80">
        <v>1.4800000000000001E-2</v>
      </c>
      <c r="R31" s="80">
        <v>1.12E-2</v>
      </c>
    </row>
    <row r="32" spans="2:18">
      <c r="B32" t="s">
        <v>270</v>
      </c>
      <c r="C32" t="s">
        <v>271</v>
      </c>
      <c r="D32" t="s">
        <v>100</v>
      </c>
      <c r="E32" t="s">
        <v>228</v>
      </c>
      <c r="G32" t="s">
        <v>272</v>
      </c>
      <c r="H32" s="77">
        <v>2.31</v>
      </c>
      <c r="I32" t="s">
        <v>102</v>
      </c>
      <c r="J32" s="78">
        <v>4.02E-2</v>
      </c>
      <c r="K32" s="78">
        <v>4.5600000000000002E-2</v>
      </c>
      <c r="L32" s="77">
        <v>1136000</v>
      </c>
      <c r="M32" s="77">
        <v>99.15</v>
      </c>
      <c r="N32" s="77">
        <v>0</v>
      </c>
      <c r="O32" s="77">
        <v>1126.3440000000001</v>
      </c>
      <c r="P32" s="78">
        <v>1E-4</v>
      </c>
      <c r="Q32" s="78">
        <v>1.4800000000000001E-2</v>
      </c>
      <c r="R32" s="78">
        <v>1.12E-2</v>
      </c>
    </row>
    <row r="33" spans="2:18">
      <c r="B33" s="79" t="s">
        <v>273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216</v>
      </c>
      <c r="C34" t="s">
        <v>216</v>
      </c>
      <c r="D34" s="16"/>
      <c r="E34" t="s">
        <v>216</v>
      </c>
      <c r="H34" s="77">
        <v>0</v>
      </c>
      <c r="I34" t="s">
        <v>216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221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s="79" t="s">
        <v>274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216</v>
      </c>
      <c r="C37" t="s">
        <v>216</v>
      </c>
      <c r="D37" s="16"/>
      <c r="E37" t="s">
        <v>216</v>
      </c>
      <c r="H37" s="77">
        <v>0</v>
      </c>
      <c r="I37" t="s">
        <v>216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275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216</v>
      </c>
      <c r="C39" t="s">
        <v>216</v>
      </c>
      <c r="D39" s="16"/>
      <c r="E39" t="s">
        <v>216</v>
      </c>
      <c r="H39" s="77">
        <v>0</v>
      </c>
      <c r="I39" t="s">
        <v>216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t="s">
        <v>276</v>
      </c>
      <c r="C40" s="16"/>
      <c r="D40" s="16"/>
    </row>
    <row r="41" spans="2:18">
      <c r="B41" t="s">
        <v>277</v>
      </c>
      <c r="C41" s="16"/>
      <c r="D41" s="16"/>
    </row>
    <row r="42" spans="2:18">
      <c r="B42" t="s">
        <v>278</v>
      </c>
      <c r="C42" s="16"/>
      <c r="D42" s="16"/>
    </row>
    <row r="43" spans="2:18">
      <c r="B43" t="s">
        <v>279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5">
        <v>0.47</v>
      </c>
      <c r="L11" s="7"/>
      <c r="M11" s="7"/>
      <c r="N11" s="76">
        <v>-0.99239999999999995</v>
      </c>
      <c r="O11" s="75">
        <v>25300</v>
      </c>
      <c r="P11" s="33"/>
      <c r="Q11" s="75">
        <v>0</v>
      </c>
      <c r="R11" s="75">
        <v>260.61023999999998</v>
      </c>
      <c r="S11" s="7"/>
      <c r="T11" s="76">
        <v>1</v>
      </c>
      <c r="U11" s="76">
        <v>2.5999999999999999E-3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0.47</v>
      </c>
      <c r="N12" s="80">
        <v>-0.99239999999999995</v>
      </c>
      <c r="O12" s="81">
        <v>25300</v>
      </c>
      <c r="Q12" s="81">
        <v>0</v>
      </c>
      <c r="R12" s="81">
        <v>260.61023999999998</v>
      </c>
      <c r="T12" s="80">
        <v>1</v>
      </c>
      <c r="U12" s="80">
        <v>2.5999999999999999E-3</v>
      </c>
    </row>
    <row r="13" spans="2:68">
      <c r="B13" s="79" t="s">
        <v>280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216</v>
      </c>
      <c r="C14" t="s">
        <v>216</v>
      </c>
      <c r="D14" s="16"/>
      <c r="E14" s="16"/>
      <c r="F14" s="16"/>
      <c r="G14" t="s">
        <v>216</v>
      </c>
      <c r="H14" t="s">
        <v>216</v>
      </c>
      <c r="K14" s="77">
        <v>0</v>
      </c>
      <c r="L14" t="s">
        <v>216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239</v>
      </c>
      <c r="C15" s="16"/>
      <c r="D15" s="16"/>
      <c r="E15" s="16"/>
      <c r="F15" s="16"/>
      <c r="G15" s="16"/>
      <c r="K15" s="81">
        <v>0.47</v>
      </c>
      <c r="N15" s="80">
        <v>-0.99239999999999995</v>
      </c>
      <c r="O15" s="81">
        <v>25300</v>
      </c>
      <c r="Q15" s="81">
        <v>0</v>
      </c>
      <c r="R15" s="81">
        <v>260.61023999999998</v>
      </c>
      <c r="T15" s="80">
        <v>1</v>
      </c>
      <c r="U15" s="80">
        <v>2.5999999999999999E-3</v>
      </c>
    </row>
    <row r="16" spans="2:68">
      <c r="B16" t="s">
        <v>281</v>
      </c>
      <c r="C16" t="s">
        <v>282</v>
      </c>
      <c r="D16" t="s">
        <v>100</v>
      </c>
      <c r="E16" t="s">
        <v>123</v>
      </c>
      <c r="F16" t="s">
        <v>283</v>
      </c>
      <c r="G16" t="s">
        <v>284</v>
      </c>
      <c r="H16" t="s">
        <v>285</v>
      </c>
      <c r="I16" t="s">
        <v>206</v>
      </c>
      <c r="J16" t="s">
        <v>286</v>
      </c>
      <c r="K16" s="77">
        <v>0.47</v>
      </c>
      <c r="L16" t="s">
        <v>102</v>
      </c>
      <c r="M16" s="78">
        <v>5.9499999999999997E-2</v>
      </c>
      <c r="N16" s="78">
        <v>-0.99239999999999995</v>
      </c>
      <c r="O16" s="77">
        <v>25300</v>
      </c>
      <c r="P16" s="77">
        <v>1030.08</v>
      </c>
      <c r="Q16" s="77">
        <v>0</v>
      </c>
      <c r="R16" s="77">
        <v>260.61023999999998</v>
      </c>
      <c r="S16" s="78">
        <v>2.0000000000000001E-4</v>
      </c>
      <c r="T16" s="78">
        <v>1</v>
      </c>
      <c r="U16" s="78">
        <v>2.5999999999999999E-3</v>
      </c>
    </row>
    <row r="17" spans="2:21">
      <c r="B17" s="79" t="s">
        <v>287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216</v>
      </c>
      <c r="C18" t="s">
        <v>216</v>
      </c>
      <c r="D18" s="16"/>
      <c r="E18" s="16"/>
      <c r="F18" s="16"/>
      <c r="G18" t="s">
        <v>216</v>
      </c>
      <c r="H18" t="s">
        <v>216</v>
      </c>
      <c r="K18" s="77">
        <v>0</v>
      </c>
      <c r="L18" t="s">
        <v>216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216</v>
      </c>
      <c r="C21" t="s">
        <v>216</v>
      </c>
      <c r="D21" s="16"/>
      <c r="E21" s="16"/>
      <c r="F21" s="16"/>
      <c r="G21" t="s">
        <v>216</v>
      </c>
      <c r="H21" t="s">
        <v>216</v>
      </c>
      <c r="K21" s="77">
        <v>0</v>
      </c>
      <c r="L21" t="s">
        <v>216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216</v>
      </c>
      <c r="C23" t="s">
        <v>216</v>
      </c>
      <c r="D23" s="16"/>
      <c r="E23" s="16"/>
      <c r="F23" s="16"/>
      <c r="G23" t="s">
        <v>216</v>
      </c>
      <c r="H23" t="s">
        <v>216</v>
      </c>
      <c r="K23" s="77">
        <v>0</v>
      </c>
      <c r="L23" t="s">
        <v>216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276</v>
      </c>
      <c r="C25" s="16"/>
      <c r="D25" s="16"/>
      <c r="E25" s="16"/>
      <c r="F25" s="16"/>
      <c r="G25" s="16"/>
    </row>
    <row r="26" spans="2:21">
      <c r="B26" t="s">
        <v>277</v>
      </c>
      <c r="C26" s="16"/>
      <c r="D26" s="16"/>
      <c r="E26" s="16"/>
      <c r="F26" s="16"/>
      <c r="G26" s="16"/>
    </row>
    <row r="27" spans="2:21">
      <c r="B27" t="s">
        <v>278</v>
      </c>
      <c r="C27" s="16"/>
      <c r="D27" s="16"/>
      <c r="E27" s="16"/>
      <c r="F27" s="16"/>
      <c r="G27" s="16"/>
    </row>
    <row r="28" spans="2:21">
      <c r="B28" t="s">
        <v>279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4"/>
  <sheetViews>
    <sheetView rightToLeft="1" tabSelected="1" topLeftCell="A106" workbookViewId="0">
      <selection activeCell="N118" sqref="N11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16.85546875" style="16" bestFit="1" customWidth="1"/>
    <col min="23" max="23" width="6.7109375" style="16" customWidth="1"/>
    <col min="24" max="25" width="16.85546875" style="16" bestFit="1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3.06</v>
      </c>
      <c r="L11" s="7"/>
      <c r="M11" s="7"/>
      <c r="N11" s="76">
        <v>2.76E-2</v>
      </c>
      <c r="O11" s="75">
        <f>O12+O98</f>
        <v>14593295.719999999</v>
      </c>
      <c r="P11" s="33"/>
      <c r="Q11" s="75">
        <v>15.251760000000001</v>
      </c>
      <c r="R11" s="75">
        <v>17579.454135534314</v>
      </c>
      <c r="S11" s="7"/>
      <c r="T11" s="76">
        <f>R11/$R$11</f>
        <v>1</v>
      </c>
      <c r="U11" s="76">
        <f>R11/'סכום נכסי הקרן'!$C$42</f>
        <v>0.17384039675035792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2.75</v>
      </c>
      <c r="N12" s="80">
        <v>2.2599999999999999E-2</v>
      </c>
      <c r="O12" s="81">
        <f>O13+O50+O93+O96</f>
        <v>13872295.719999999</v>
      </c>
      <c r="Q12" s="81">
        <v>15.251760000000001</v>
      </c>
      <c r="R12" s="81">
        <v>14985.515971235294</v>
      </c>
      <c r="T12" s="80">
        <f t="shared" ref="T12:T75" si="0">R12/$R$11</f>
        <v>0.85244489707699456</v>
      </c>
      <c r="U12" s="80">
        <f>R12/'סכום נכסי הקרן'!$C$42</f>
        <v>0.14818935911568276</v>
      </c>
    </row>
    <row r="13" spans="2:66" s="100" customFormat="1">
      <c r="B13" s="99" t="s">
        <v>280</v>
      </c>
      <c r="K13" s="101">
        <v>3.35</v>
      </c>
      <c r="N13" s="102">
        <v>-2.9499999999999998E-2</v>
      </c>
      <c r="O13" s="101">
        <f>SUM(O14:O49)</f>
        <v>6001880.9899999993</v>
      </c>
      <c r="Q13" s="101">
        <v>2.9726900000000001</v>
      </c>
      <c r="R13" s="101">
        <v>7253.2863714322348</v>
      </c>
      <c r="T13" s="102">
        <f t="shared" si="0"/>
        <v>0.41260020450639417</v>
      </c>
      <c r="U13" s="102">
        <f>R13/'סכום נכסי הקרן'!$C$42</f>
        <v>7.1726583250670384E-2</v>
      </c>
    </row>
    <row r="14" spans="2:66" s="100" customFormat="1">
      <c r="B14" s="103" t="s">
        <v>290</v>
      </c>
      <c r="C14" s="103" t="s">
        <v>291</v>
      </c>
      <c r="D14" s="103" t="s">
        <v>100</v>
      </c>
      <c r="E14" s="103" t="s">
        <v>123</v>
      </c>
      <c r="F14" s="103" t="s">
        <v>292</v>
      </c>
      <c r="G14" s="103" t="s">
        <v>293</v>
      </c>
      <c r="H14" s="103" t="s">
        <v>205</v>
      </c>
      <c r="I14" s="103" t="s">
        <v>206</v>
      </c>
      <c r="J14" s="103" t="s">
        <v>294</v>
      </c>
      <c r="K14" s="104">
        <v>3.31</v>
      </c>
      <c r="L14" s="103" t="s">
        <v>102</v>
      </c>
      <c r="M14" s="105">
        <v>1.8599999999999998E-2</v>
      </c>
      <c r="N14" s="105">
        <v>1.9400000000000001E-2</v>
      </c>
      <c r="O14" s="104">
        <v>155000</v>
      </c>
      <c r="P14" s="104">
        <v>99.82</v>
      </c>
      <c r="Q14" s="104">
        <v>0</v>
      </c>
      <c r="R14" s="104">
        <v>154.721</v>
      </c>
      <c r="S14" s="105">
        <v>1E-4</v>
      </c>
      <c r="T14" s="105">
        <f t="shared" si="0"/>
        <v>8.8012402892109123E-3</v>
      </c>
      <c r="U14" s="105">
        <f>R14/'סכום נכסי הקרן'!$C$42</f>
        <v>1.5300111037716601E-3</v>
      </c>
    </row>
    <row r="15" spans="2:66" s="100" customFormat="1">
      <c r="B15" s="103" t="s">
        <v>295</v>
      </c>
      <c r="C15" s="103" t="s">
        <v>296</v>
      </c>
      <c r="D15" s="103" t="s">
        <v>100</v>
      </c>
      <c r="E15" s="103" t="s">
        <v>123</v>
      </c>
      <c r="F15" s="103" t="s">
        <v>292</v>
      </c>
      <c r="G15" s="103" t="s">
        <v>293</v>
      </c>
      <c r="H15" s="103" t="s">
        <v>205</v>
      </c>
      <c r="I15" s="103" t="s">
        <v>206</v>
      </c>
      <c r="J15" s="103" t="s">
        <v>294</v>
      </c>
      <c r="K15" s="104">
        <v>5.78</v>
      </c>
      <c r="L15" s="103" t="s">
        <v>102</v>
      </c>
      <c r="M15" s="105">
        <v>2.0199999999999999E-2</v>
      </c>
      <c r="N15" s="105">
        <v>2.1299999999999999E-2</v>
      </c>
      <c r="O15" s="104">
        <v>155000</v>
      </c>
      <c r="P15" s="104">
        <v>99.47</v>
      </c>
      <c r="Q15" s="104">
        <v>0</v>
      </c>
      <c r="R15" s="104">
        <v>154.17850000000001</v>
      </c>
      <c r="S15" s="105">
        <v>1E-4</v>
      </c>
      <c r="T15" s="105">
        <f t="shared" si="0"/>
        <v>8.7703804003988143E-3</v>
      </c>
      <c r="U15" s="105">
        <f>R15/'סכום נכסי הקרן'!$C$42</f>
        <v>1.5246464084568928E-3</v>
      </c>
    </row>
    <row r="16" spans="2:66" s="100" customFormat="1">
      <c r="B16" s="103" t="s">
        <v>297</v>
      </c>
      <c r="C16" s="103" t="s">
        <v>298</v>
      </c>
      <c r="D16" s="103" t="s">
        <v>100</v>
      </c>
      <c r="E16" s="103" t="s">
        <v>123</v>
      </c>
      <c r="F16" s="103" t="s">
        <v>299</v>
      </c>
      <c r="G16" s="103" t="s">
        <v>284</v>
      </c>
      <c r="H16" s="103" t="s">
        <v>300</v>
      </c>
      <c r="I16" s="103" t="s">
        <v>206</v>
      </c>
      <c r="J16" s="103" t="s">
        <v>301</v>
      </c>
      <c r="K16" s="104">
        <v>7.49</v>
      </c>
      <c r="L16" s="103" t="s">
        <v>102</v>
      </c>
      <c r="M16" s="105">
        <v>8.9999999999999993E-3</v>
      </c>
      <c r="N16" s="105">
        <v>3.04E-2</v>
      </c>
      <c r="O16" s="104">
        <v>108000</v>
      </c>
      <c r="P16" s="104">
        <v>93.65</v>
      </c>
      <c r="Q16" s="104">
        <v>0.53344999999999998</v>
      </c>
      <c r="R16" s="104">
        <v>101.67545</v>
      </c>
      <c r="S16" s="105">
        <v>0</v>
      </c>
      <c r="T16" s="105">
        <f t="shared" si="0"/>
        <v>5.783766049622544E-3</v>
      </c>
      <c r="U16" s="105">
        <f>R16/'סכום נכסי הקרן'!$C$42</f>
        <v>1.0054521847776335E-3</v>
      </c>
    </row>
    <row r="17" spans="2:21" s="100" customFormat="1">
      <c r="B17" s="103" t="s">
        <v>302</v>
      </c>
      <c r="C17" s="103" t="s">
        <v>303</v>
      </c>
      <c r="D17" s="103" t="s">
        <v>100</v>
      </c>
      <c r="E17" s="103" t="s">
        <v>123</v>
      </c>
      <c r="F17" s="103" t="s">
        <v>299</v>
      </c>
      <c r="G17" s="103" t="s">
        <v>284</v>
      </c>
      <c r="H17" s="103" t="s">
        <v>304</v>
      </c>
      <c r="I17" s="103" t="s">
        <v>150</v>
      </c>
      <c r="J17" s="103" t="s">
        <v>305</v>
      </c>
      <c r="K17" s="104">
        <v>3.11</v>
      </c>
      <c r="L17" s="103" t="s">
        <v>102</v>
      </c>
      <c r="M17" s="105">
        <v>1.77E-2</v>
      </c>
      <c r="N17" s="105">
        <v>2.3900000000000001E-2</v>
      </c>
      <c r="O17" s="104">
        <v>50000</v>
      </c>
      <c r="P17" s="104">
        <v>109.35</v>
      </c>
      <c r="Q17" s="104">
        <v>0</v>
      </c>
      <c r="R17" s="104">
        <v>54.674999999999997</v>
      </c>
      <c r="S17" s="105">
        <v>0</v>
      </c>
      <c r="T17" s="105">
        <f t="shared" si="0"/>
        <v>3.1101648309706286E-3</v>
      </c>
      <c r="U17" s="105">
        <f>R17/'סכום נכסי הקרן'!$C$42</f>
        <v>5.4067228817494394E-4</v>
      </c>
    </row>
    <row r="18" spans="2:21" s="100" customFormat="1">
      <c r="B18" s="103" t="s">
        <v>306</v>
      </c>
      <c r="C18" s="103" t="s">
        <v>307</v>
      </c>
      <c r="D18" s="103" t="s">
        <v>100</v>
      </c>
      <c r="E18" s="103" t="s">
        <v>123</v>
      </c>
      <c r="F18" s="103" t="s">
        <v>308</v>
      </c>
      <c r="G18" s="103" t="s">
        <v>284</v>
      </c>
      <c r="H18" s="103" t="s">
        <v>309</v>
      </c>
      <c r="I18" s="103" t="s">
        <v>206</v>
      </c>
      <c r="J18" s="103" t="s">
        <v>310</v>
      </c>
      <c r="K18" s="104">
        <v>6.32</v>
      </c>
      <c r="L18" s="103" t="s">
        <v>102</v>
      </c>
      <c r="M18" s="105">
        <v>9.1999999999999998E-3</v>
      </c>
      <c r="N18" s="105">
        <v>3.0200000000000001E-2</v>
      </c>
      <c r="O18" s="104">
        <v>237500</v>
      </c>
      <c r="P18" s="104">
        <v>97.97</v>
      </c>
      <c r="Q18" s="104">
        <v>2.4392399999999999</v>
      </c>
      <c r="R18" s="104">
        <v>235.11798999999999</v>
      </c>
      <c r="S18" s="105">
        <v>1E-4</v>
      </c>
      <c r="T18" s="105">
        <f t="shared" si="0"/>
        <v>1.3374589915436745E-2</v>
      </c>
      <c r="U18" s="105">
        <f>R18/'סכום נכסי הקרן'!$C$42</f>
        <v>2.3250440172728594E-3</v>
      </c>
    </row>
    <row r="19" spans="2:21" s="100" customFormat="1">
      <c r="B19" s="103" t="s">
        <v>311</v>
      </c>
      <c r="C19" s="103" t="s">
        <v>312</v>
      </c>
      <c r="D19" s="103" t="s">
        <v>100</v>
      </c>
      <c r="E19" s="103" t="s">
        <v>123</v>
      </c>
      <c r="F19" s="103" t="s">
        <v>313</v>
      </c>
      <c r="G19" s="103" t="s">
        <v>284</v>
      </c>
      <c r="H19" s="103" t="s">
        <v>309</v>
      </c>
      <c r="I19" s="103" t="s">
        <v>206</v>
      </c>
      <c r="J19" s="103" t="s">
        <v>314</v>
      </c>
      <c r="K19" s="104">
        <v>2.37</v>
      </c>
      <c r="L19" s="103" t="s">
        <v>102</v>
      </c>
      <c r="M19" s="105">
        <v>2.3400000000000001E-2</v>
      </c>
      <c r="N19" s="105">
        <v>2.52E-2</v>
      </c>
      <c r="O19" s="104">
        <v>130000</v>
      </c>
      <c r="P19" s="104">
        <v>112.87</v>
      </c>
      <c r="Q19" s="104">
        <v>0</v>
      </c>
      <c r="R19" s="104">
        <v>146.73099999999999</v>
      </c>
      <c r="S19" s="105">
        <v>1E-4</v>
      </c>
      <c r="T19" s="105">
        <f t="shared" si="0"/>
        <v>8.3467324337110436E-3</v>
      </c>
      <c r="U19" s="105">
        <f>R19/'סכום נכסי הקרן'!$C$42</f>
        <v>1.4509992778454085E-3</v>
      </c>
    </row>
    <row r="20" spans="2:21" s="100" customFormat="1">
      <c r="B20" s="103" t="s">
        <v>315</v>
      </c>
      <c r="C20" s="103" t="s">
        <v>316</v>
      </c>
      <c r="D20" s="103" t="s">
        <v>100</v>
      </c>
      <c r="E20" s="103" t="s">
        <v>123</v>
      </c>
      <c r="F20" s="103" t="s">
        <v>317</v>
      </c>
      <c r="G20" s="103" t="s">
        <v>284</v>
      </c>
      <c r="H20" s="103" t="s">
        <v>309</v>
      </c>
      <c r="I20" s="103" t="s">
        <v>206</v>
      </c>
      <c r="J20" s="103" t="s">
        <v>318</v>
      </c>
      <c r="K20" s="104">
        <v>1.21</v>
      </c>
      <c r="L20" s="103" t="s">
        <v>102</v>
      </c>
      <c r="M20" s="105">
        <v>4.7500000000000001E-2</v>
      </c>
      <c r="N20" s="105">
        <v>2.47E-2</v>
      </c>
      <c r="O20" s="104">
        <v>220000</v>
      </c>
      <c r="P20" s="104">
        <v>140.54</v>
      </c>
      <c r="Q20" s="104">
        <v>0</v>
      </c>
      <c r="R20" s="104">
        <v>309.18799999999999</v>
      </c>
      <c r="S20" s="105">
        <v>2.0000000000000001E-4</v>
      </c>
      <c r="T20" s="105">
        <f t="shared" si="0"/>
        <v>1.7588031893153118E-2</v>
      </c>
      <c r="U20" s="105">
        <f>R20/'סכום נכסי הקרן'!$C$42</f>
        <v>3.0575104423636867E-3</v>
      </c>
    </row>
    <row r="21" spans="2:21" s="100" customFormat="1">
      <c r="B21" s="103" t="s">
        <v>319</v>
      </c>
      <c r="C21" s="103" t="s">
        <v>320</v>
      </c>
      <c r="D21" s="103" t="s">
        <v>100</v>
      </c>
      <c r="E21" s="103" t="s">
        <v>123</v>
      </c>
      <c r="F21" s="103" t="s">
        <v>321</v>
      </c>
      <c r="G21" s="103" t="s">
        <v>284</v>
      </c>
      <c r="H21" s="103" t="s">
        <v>309</v>
      </c>
      <c r="I21" s="103" t="s">
        <v>206</v>
      </c>
      <c r="J21" s="103" t="s">
        <v>322</v>
      </c>
      <c r="K21" s="104">
        <v>5.48</v>
      </c>
      <c r="L21" s="103" t="s">
        <v>102</v>
      </c>
      <c r="M21" s="105">
        <v>8.3999999999999995E-3</v>
      </c>
      <c r="N21" s="105">
        <v>2.5499999999999998E-2</v>
      </c>
      <c r="O21" s="104">
        <v>100000.08</v>
      </c>
      <c r="P21" s="104">
        <v>100.94</v>
      </c>
      <c r="Q21" s="104">
        <v>0</v>
      </c>
      <c r="R21" s="104">
        <v>100.940080752</v>
      </c>
      <c r="S21" s="105">
        <v>1E-4</v>
      </c>
      <c r="T21" s="105">
        <f t="shared" si="0"/>
        <v>5.7419348731633417E-3</v>
      </c>
      <c r="U21" s="105">
        <f>R21/'סכום נכסי הקרן'!$C$42</f>
        <v>9.9818023646543142E-4</v>
      </c>
    </row>
    <row r="22" spans="2:21" s="100" customFormat="1">
      <c r="B22" s="103" t="s">
        <v>323</v>
      </c>
      <c r="C22" s="103" t="s">
        <v>324</v>
      </c>
      <c r="D22" s="103" t="s">
        <v>100</v>
      </c>
      <c r="E22" s="103" t="s">
        <v>123</v>
      </c>
      <c r="F22" s="103" t="s">
        <v>292</v>
      </c>
      <c r="G22" s="103" t="s">
        <v>293</v>
      </c>
      <c r="H22" s="103" t="s">
        <v>309</v>
      </c>
      <c r="I22" s="103" t="s">
        <v>206</v>
      </c>
      <c r="J22" s="103" t="s">
        <v>325</v>
      </c>
      <c r="K22" s="104">
        <v>1.1399999999999999</v>
      </c>
      <c r="L22" s="103" t="s">
        <v>102</v>
      </c>
      <c r="M22" s="105">
        <v>2.4199999999999999E-2</v>
      </c>
      <c r="N22" s="105">
        <v>4.41E-2</v>
      </c>
      <c r="O22" s="104">
        <v>7</v>
      </c>
      <c r="P22" s="104">
        <v>5626366</v>
      </c>
      <c r="Q22" s="104">
        <v>0</v>
      </c>
      <c r="R22" s="104">
        <v>393.84562</v>
      </c>
      <c r="S22" s="105">
        <v>0</v>
      </c>
      <c r="T22" s="105">
        <f t="shared" si="0"/>
        <v>2.2403745700152217E-2</v>
      </c>
      <c r="U22" s="105">
        <f>R22/'סכום נכסי הקרן'!$C$42</f>
        <v>3.894676041208587E-3</v>
      </c>
    </row>
    <row r="23" spans="2:21" s="100" customFormat="1">
      <c r="B23" s="103" t="s">
        <v>326</v>
      </c>
      <c r="C23" s="103" t="s">
        <v>327</v>
      </c>
      <c r="D23" s="103" t="s">
        <v>100</v>
      </c>
      <c r="E23" s="103" t="s">
        <v>123</v>
      </c>
      <c r="F23" s="103" t="s">
        <v>328</v>
      </c>
      <c r="G23" s="103" t="s">
        <v>293</v>
      </c>
      <c r="H23" s="103" t="s">
        <v>309</v>
      </c>
      <c r="I23" s="103" t="s">
        <v>206</v>
      </c>
      <c r="J23" s="103" t="s">
        <v>329</v>
      </c>
      <c r="K23" s="104">
        <v>1.26</v>
      </c>
      <c r="L23" s="103" t="s">
        <v>102</v>
      </c>
      <c r="M23" s="105">
        <v>2.0199999999999999E-2</v>
      </c>
      <c r="N23" s="105">
        <v>-0.99980000000000002</v>
      </c>
      <c r="O23" s="104">
        <v>5</v>
      </c>
      <c r="P23" s="104">
        <v>5652776</v>
      </c>
      <c r="Q23" s="104">
        <v>0</v>
      </c>
      <c r="R23" s="104">
        <v>282.6388</v>
      </c>
      <c r="S23" s="105">
        <v>0</v>
      </c>
      <c r="T23" s="105">
        <f t="shared" si="0"/>
        <v>1.60777915981297E-2</v>
      </c>
      <c r="U23" s="105">
        <f>R23/'סכום נכסי הקרן'!$C$42</f>
        <v>2.7949696702884385E-3</v>
      </c>
    </row>
    <row r="24" spans="2:21" s="100" customFormat="1">
      <c r="B24" s="103" t="s">
        <v>330</v>
      </c>
      <c r="C24" s="103" t="s">
        <v>331</v>
      </c>
      <c r="D24" s="103" t="s">
        <v>100</v>
      </c>
      <c r="E24" s="103" t="s">
        <v>123</v>
      </c>
      <c r="F24" s="103" t="s">
        <v>328</v>
      </c>
      <c r="G24" s="103" t="s">
        <v>293</v>
      </c>
      <c r="H24" s="103" t="s">
        <v>309</v>
      </c>
      <c r="I24" s="103" t="s">
        <v>206</v>
      </c>
      <c r="J24" s="103" t="s">
        <v>329</v>
      </c>
      <c r="K24" s="104">
        <v>2.38</v>
      </c>
      <c r="L24" s="103" t="s">
        <v>102</v>
      </c>
      <c r="M24" s="105">
        <v>2.5899999999999999E-2</v>
      </c>
      <c r="N24" s="105">
        <v>-0.98939999999999995</v>
      </c>
      <c r="O24" s="104">
        <v>3</v>
      </c>
      <c r="P24" s="104">
        <v>5628861</v>
      </c>
      <c r="Q24" s="104">
        <v>0</v>
      </c>
      <c r="R24" s="104">
        <v>168.86582999999999</v>
      </c>
      <c r="S24" s="105">
        <v>0</v>
      </c>
      <c r="T24" s="105">
        <f t="shared" si="0"/>
        <v>9.6058631114524905E-3</v>
      </c>
      <c r="U24" s="105">
        <f>R24/'סכום נכסי הקרן'!$C$42</f>
        <v>1.6698870544245286E-3</v>
      </c>
    </row>
    <row r="25" spans="2:21" s="100" customFormat="1">
      <c r="B25" s="103" t="s">
        <v>332</v>
      </c>
      <c r="C25" s="103" t="s">
        <v>333</v>
      </c>
      <c r="D25" s="103" t="s">
        <v>100</v>
      </c>
      <c r="E25" s="103" t="s">
        <v>123</v>
      </c>
      <c r="F25" s="103" t="s">
        <v>334</v>
      </c>
      <c r="G25" s="103" t="s">
        <v>284</v>
      </c>
      <c r="H25" s="103" t="s">
        <v>309</v>
      </c>
      <c r="I25" s="103" t="s">
        <v>206</v>
      </c>
      <c r="J25" s="103" t="s">
        <v>335</v>
      </c>
      <c r="K25" s="104">
        <v>0.71</v>
      </c>
      <c r="L25" s="103" t="s">
        <v>102</v>
      </c>
      <c r="M25" s="105">
        <v>0.04</v>
      </c>
      <c r="N25" s="105">
        <v>2.58E-2</v>
      </c>
      <c r="O25" s="104">
        <v>51303.21</v>
      </c>
      <c r="P25" s="104">
        <v>113.55</v>
      </c>
      <c r="Q25" s="104">
        <v>0</v>
      </c>
      <c r="R25" s="104">
        <v>58.254794955000001</v>
      </c>
      <c r="S25" s="105">
        <v>5.9999999999999995E-4</v>
      </c>
      <c r="T25" s="105">
        <f t="shared" si="0"/>
        <v>3.3137999909363734E-3</v>
      </c>
      <c r="U25" s="105">
        <f>R25/'סכום נכסי הקרן'!$C$42</f>
        <v>5.760723051757117E-4</v>
      </c>
    </row>
    <row r="26" spans="2:21" s="100" customFormat="1">
      <c r="B26" s="103" t="s">
        <v>336</v>
      </c>
      <c r="C26" s="103" t="s">
        <v>337</v>
      </c>
      <c r="D26" s="103" t="s">
        <v>100</v>
      </c>
      <c r="E26" s="103" t="s">
        <v>123</v>
      </c>
      <c r="F26" s="103" t="s">
        <v>338</v>
      </c>
      <c r="G26" s="103" t="s">
        <v>339</v>
      </c>
      <c r="H26" s="103" t="s">
        <v>340</v>
      </c>
      <c r="I26" s="103" t="s">
        <v>206</v>
      </c>
      <c r="J26" s="103" t="s">
        <v>341</v>
      </c>
      <c r="K26" s="104">
        <v>5.92</v>
      </c>
      <c r="L26" s="103" t="s">
        <v>102</v>
      </c>
      <c r="M26" s="105">
        <v>5.1499999999999997E-2</v>
      </c>
      <c r="N26" s="105">
        <v>2.9499999999999998E-2</v>
      </c>
      <c r="O26" s="104">
        <v>234000.02</v>
      </c>
      <c r="P26" s="104">
        <v>153</v>
      </c>
      <c r="Q26" s="104">
        <v>0</v>
      </c>
      <c r="R26" s="104">
        <v>358.02003059999998</v>
      </c>
      <c r="S26" s="105">
        <v>1E-4</v>
      </c>
      <c r="T26" s="105">
        <f t="shared" si="0"/>
        <v>2.0365821819024202E-2</v>
      </c>
      <c r="U26" s="105">
        <f>R26/'סכום נכסי הקרן'!$C$42</f>
        <v>3.5404025451662635E-3</v>
      </c>
    </row>
    <row r="27" spans="2:21" s="100" customFormat="1">
      <c r="B27" s="103" t="s">
        <v>342</v>
      </c>
      <c r="C27" s="103" t="s">
        <v>343</v>
      </c>
      <c r="D27" s="103" t="s">
        <v>100</v>
      </c>
      <c r="E27" s="103" t="s">
        <v>123</v>
      </c>
      <c r="F27" s="103" t="s">
        <v>344</v>
      </c>
      <c r="G27" s="103" t="s">
        <v>345</v>
      </c>
      <c r="H27" s="103" t="s">
        <v>340</v>
      </c>
      <c r="I27" s="103" t="s">
        <v>206</v>
      </c>
      <c r="J27" s="103" t="s">
        <v>346</v>
      </c>
      <c r="K27" s="104">
        <v>3.4</v>
      </c>
      <c r="L27" s="103" t="s">
        <v>102</v>
      </c>
      <c r="M27" s="105">
        <v>2.1999999999999999E-2</v>
      </c>
      <c r="N27" s="105">
        <v>2.8199999999999999E-2</v>
      </c>
      <c r="O27" s="104">
        <v>202000</v>
      </c>
      <c r="P27" s="104">
        <v>101.61</v>
      </c>
      <c r="Q27" s="104">
        <v>0</v>
      </c>
      <c r="R27" s="104">
        <v>205.25219999999999</v>
      </c>
      <c r="S27" s="105">
        <v>5.0000000000000001E-4</v>
      </c>
      <c r="T27" s="105">
        <f t="shared" si="0"/>
        <v>1.1675686765786002E-2</v>
      </c>
      <c r="U27" s="105">
        <f>R27/'סכום נכסי הקרן'!$C$42</f>
        <v>2.029706019697142E-3</v>
      </c>
    </row>
    <row r="28" spans="2:21" s="100" customFormat="1">
      <c r="B28" s="103" t="s">
        <v>347</v>
      </c>
      <c r="C28" s="103" t="s">
        <v>348</v>
      </c>
      <c r="D28" s="103" t="s">
        <v>100</v>
      </c>
      <c r="E28" s="103" t="s">
        <v>123</v>
      </c>
      <c r="F28" s="103" t="s">
        <v>349</v>
      </c>
      <c r="G28" s="103" t="s">
        <v>293</v>
      </c>
      <c r="H28" s="103" t="s">
        <v>340</v>
      </c>
      <c r="I28" s="103" t="s">
        <v>206</v>
      </c>
      <c r="J28" s="103" t="s">
        <v>268</v>
      </c>
      <c r="K28" s="104">
        <v>5.26</v>
      </c>
      <c r="L28" s="103" t="s">
        <v>102</v>
      </c>
      <c r="M28" s="105">
        <v>2.5899999999999999E-2</v>
      </c>
      <c r="N28" s="105">
        <v>2.3699999999999999E-2</v>
      </c>
      <c r="O28" s="104">
        <v>96000</v>
      </c>
      <c r="P28" s="104">
        <v>101</v>
      </c>
      <c r="Q28" s="104">
        <v>0</v>
      </c>
      <c r="R28" s="104">
        <v>96.96</v>
      </c>
      <c r="S28" s="105">
        <v>2.0000000000000001E-4</v>
      </c>
      <c r="T28" s="105">
        <f t="shared" si="0"/>
        <v>5.5155296206842643E-3</v>
      </c>
      <c r="U28" s="105">
        <f>R28/'סכום נכסי הקרן'!$C$42</f>
        <v>9.5882185754810371E-4</v>
      </c>
    </row>
    <row r="29" spans="2:21" s="100" customFormat="1">
      <c r="B29" s="103" t="s">
        <v>350</v>
      </c>
      <c r="C29" s="103" t="s">
        <v>351</v>
      </c>
      <c r="D29" s="103" t="s">
        <v>100</v>
      </c>
      <c r="E29" s="103" t="s">
        <v>123</v>
      </c>
      <c r="F29" s="103" t="s">
        <v>352</v>
      </c>
      <c r="G29" s="103" t="s">
        <v>353</v>
      </c>
      <c r="H29" s="103" t="s">
        <v>285</v>
      </c>
      <c r="I29" s="103" t="s">
        <v>206</v>
      </c>
      <c r="J29" s="103" t="s">
        <v>354</v>
      </c>
      <c r="K29" s="104">
        <v>2.59</v>
      </c>
      <c r="L29" s="103" t="s">
        <v>102</v>
      </c>
      <c r="M29" s="105">
        <v>0.01</v>
      </c>
      <c r="N29" s="105">
        <v>3.6299999999999999E-2</v>
      </c>
      <c r="O29" s="104">
        <v>111000</v>
      </c>
      <c r="P29" s="104">
        <v>101.24</v>
      </c>
      <c r="Q29" s="104">
        <v>0</v>
      </c>
      <c r="R29" s="104">
        <v>112.3764</v>
      </c>
      <c r="S29" s="105">
        <v>2.9999999999999997E-4</v>
      </c>
      <c r="T29" s="105">
        <f t="shared" si="0"/>
        <v>6.3924851780720214E-3</v>
      </c>
      <c r="U29" s="105">
        <f>R29/'סכום נכסי הקרן'!$C$42</f>
        <v>1.1112721595768226E-3</v>
      </c>
    </row>
    <row r="30" spans="2:21" s="100" customFormat="1">
      <c r="B30" s="103" t="s">
        <v>355</v>
      </c>
      <c r="C30" s="103" t="s">
        <v>356</v>
      </c>
      <c r="D30" s="103" t="s">
        <v>100</v>
      </c>
      <c r="E30" s="103" t="s">
        <v>123</v>
      </c>
      <c r="F30" s="103" t="s">
        <v>357</v>
      </c>
      <c r="G30" s="103" t="s">
        <v>358</v>
      </c>
      <c r="H30" s="103" t="s">
        <v>359</v>
      </c>
      <c r="I30" s="103" t="s">
        <v>150</v>
      </c>
      <c r="J30" s="103" t="s">
        <v>360</v>
      </c>
      <c r="K30" s="104">
        <v>0.89</v>
      </c>
      <c r="L30" s="103" t="s">
        <v>102</v>
      </c>
      <c r="M30" s="105">
        <v>0.01</v>
      </c>
      <c r="N30" s="105">
        <v>2.9399999999999999E-2</v>
      </c>
      <c r="O30" s="104">
        <v>136000</v>
      </c>
      <c r="P30" s="104">
        <v>108.89</v>
      </c>
      <c r="Q30" s="104">
        <v>0</v>
      </c>
      <c r="R30" s="104">
        <v>148.09039999999999</v>
      </c>
      <c r="S30" s="105">
        <v>2.0000000000000001E-4</v>
      </c>
      <c r="T30" s="105">
        <f t="shared" si="0"/>
        <v>8.4240613421924602E-3</v>
      </c>
      <c r="U30" s="105">
        <f>R30/'סכום נכסי הקרן'!$C$42</f>
        <v>1.4644421659760901E-3</v>
      </c>
    </row>
    <row r="31" spans="2:21" s="100" customFormat="1">
      <c r="B31" s="103" t="s">
        <v>361</v>
      </c>
      <c r="C31" s="103" t="s">
        <v>362</v>
      </c>
      <c r="D31" s="103" t="s">
        <v>100</v>
      </c>
      <c r="E31" s="103" t="s">
        <v>123</v>
      </c>
      <c r="F31" s="103" t="s">
        <v>357</v>
      </c>
      <c r="G31" s="103" t="s">
        <v>358</v>
      </c>
      <c r="H31" s="103" t="s">
        <v>359</v>
      </c>
      <c r="I31" s="103" t="s">
        <v>150</v>
      </c>
      <c r="J31" s="103" t="s">
        <v>363</v>
      </c>
      <c r="K31" s="104">
        <v>3.68</v>
      </c>
      <c r="L31" s="103" t="s">
        <v>102</v>
      </c>
      <c r="M31" s="105">
        <v>0.01</v>
      </c>
      <c r="N31" s="105">
        <v>4.1000000000000002E-2</v>
      </c>
      <c r="O31" s="104">
        <v>300000</v>
      </c>
      <c r="P31" s="104">
        <v>97.46</v>
      </c>
      <c r="Q31" s="104">
        <v>0</v>
      </c>
      <c r="R31" s="104">
        <v>292.38</v>
      </c>
      <c r="S31" s="105">
        <v>2.9999999999999997E-4</v>
      </c>
      <c r="T31" s="105">
        <f t="shared" si="0"/>
        <v>1.6631915743560904E-2</v>
      </c>
      <c r="U31" s="105">
        <f>R31/'סכום נכסי הקרן'!$C$42</f>
        <v>2.8912988315791519E-3</v>
      </c>
    </row>
    <row r="32" spans="2:21" s="100" customFormat="1">
      <c r="B32" s="103" t="s">
        <v>364</v>
      </c>
      <c r="C32" s="103" t="s">
        <v>365</v>
      </c>
      <c r="D32" s="103" t="s">
        <v>100</v>
      </c>
      <c r="E32" s="103" t="s">
        <v>123</v>
      </c>
      <c r="F32" s="103" t="s">
        <v>357</v>
      </c>
      <c r="G32" s="103" t="s">
        <v>358</v>
      </c>
      <c r="H32" s="103" t="s">
        <v>359</v>
      </c>
      <c r="I32" s="103" t="s">
        <v>150</v>
      </c>
      <c r="J32" s="103" t="s">
        <v>366</v>
      </c>
      <c r="K32" s="104">
        <v>2.34</v>
      </c>
      <c r="L32" s="103" t="s">
        <v>102</v>
      </c>
      <c r="M32" s="105">
        <v>3.5400000000000001E-2</v>
      </c>
      <c r="N32" s="105">
        <v>3.7199999999999997E-2</v>
      </c>
      <c r="O32" s="104">
        <v>750000</v>
      </c>
      <c r="P32" s="104">
        <v>103.99</v>
      </c>
      <c r="Q32" s="104">
        <v>0</v>
      </c>
      <c r="R32" s="104">
        <v>779.92499999999995</v>
      </c>
      <c r="S32" s="105">
        <v>6.9999999999999999E-4</v>
      </c>
      <c r="T32" s="105">
        <f t="shared" si="0"/>
        <v>4.4365712040142065E-2</v>
      </c>
      <c r="U32" s="105">
        <f>R32/'סכום נכסי הקרן'!$C$42</f>
        <v>7.7125529831704289E-3</v>
      </c>
    </row>
    <row r="33" spans="2:25" s="100" customFormat="1">
      <c r="B33" s="103" t="s">
        <v>367</v>
      </c>
      <c r="C33" s="103" t="s">
        <v>368</v>
      </c>
      <c r="D33" s="103" t="s">
        <v>100</v>
      </c>
      <c r="E33" s="103" t="s">
        <v>123</v>
      </c>
      <c r="F33" s="103" t="s">
        <v>357</v>
      </c>
      <c r="G33" s="103" t="s">
        <v>358</v>
      </c>
      <c r="H33" s="103" t="s">
        <v>359</v>
      </c>
      <c r="I33" s="103" t="s">
        <v>150</v>
      </c>
      <c r="J33" s="103" t="s">
        <v>360</v>
      </c>
      <c r="K33" s="104">
        <v>1.3</v>
      </c>
      <c r="L33" s="103" t="s">
        <v>102</v>
      </c>
      <c r="M33" s="105">
        <v>1.8499999999999999E-2</v>
      </c>
      <c r="N33" s="105">
        <v>2.0400000000000001E-2</v>
      </c>
      <c r="O33" s="104">
        <v>88636.36</v>
      </c>
      <c r="P33" s="104">
        <v>111.15</v>
      </c>
      <c r="Q33" s="104">
        <v>0</v>
      </c>
      <c r="R33" s="104">
        <v>98.519314140000006</v>
      </c>
      <c r="S33" s="105">
        <v>2.0000000000000001E-4</v>
      </c>
      <c r="T33" s="105">
        <f t="shared" si="0"/>
        <v>5.6042305625893995E-3</v>
      </c>
      <c r="U33" s="105">
        <f>R33/'סכום נכסי הקרן'!$C$42</f>
        <v>9.7424166448102276E-4</v>
      </c>
    </row>
    <row r="34" spans="2:25" s="100" customFormat="1">
      <c r="B34" s="103" t="s">
        <v>369</v>
      </c>
      <c r="C34" s="103" t="s">
        <v>370</v>
      </c>
      <c r="D34" s="103" t="s">
        <v>100</v>
      </c>
      <c r="E34" s="103" t="s">
        <v>123</v>
      </c>
      <c r="F34" s="103" t="s">
        <v>371</v>
      </c>
      <c r="G34" s="103" t="s">
        <v>284</v>
      </c>
      <c r="H34" s="103" t="s">
        <v>372</v>
      </c>
      <c r="I34" s="103" t="s">
        <v>206</v>
      </c>
      <c r="J34" s="103" t="s">
        <v>253</v>
      </c>
      <c r="K34" s="104">
        <v>3.1</v>
      </c>
      <c r="L34" s="103" t="s">
        <v>102</v>
      </c>
      <c r="M34" s="105">
        <v>2.4899999999999999E-2</v>
      </c>
      <c r="N34" s="105">
        <v>3.56E-2</v>
      </c>
      <c r="O34" s="104">
        <v>304000</v>
      </c>
      <c r="P34" s="104">
        <v>100.94</v>
      </c>
      <c r="Q34" s="104">
        <v>0</v>
      </c>
      <c r="R34" s="104">
        <v>306.85759999999999</v>
      </c>
      <c r="S34" s="105">
        <v>1.6000000000000001E-3</v>
      </c>
      <c r="T34" s="105">
        <f t="shared" si="0"/>
        <v>1.7455468050042118E-2</v>
      </c>
      <c r="U34" s="105">
        <f>R34/'סכום נכסי הקרן'!$C$42</f>
        <v>3.0344654912825182E-3</v>
      </c>
    </row>
    <row r="35" spans="2:25" s="100" customFormat="1">
      <c r="B35" s="103" t="s">
        <v>373</v>
      </c>
      <c r="C35" s="103" t="s">
        <v>374</v>
      </c>
      <c r="D35" s="103" t="s">
        <v>100</v>
      </c>
      <c r="E35" s="103" t="s">
        <v>123</v>
      </c>
      <c r="F35" s="103" t="s">
        <v>375</v>
      </c>
      <c r="G35" s="103" t="s">
        <v>376</v>
      </c>
      <c r="H35" s="103" t="s">
        <v>377</v>
      </c>
      <c r="I35" s="103" t="s">
        <v>150</v>
      </c>
      <c r="J35" s="103" t="s">
        <v>378</v>
      </c>
      <c r="K35" s="104">
        <v>5.81</v>
      </c>
      <c r="L35" s="103" t="s">
        <v>102</v>
      </c>
      <c r="M35" s="105">
        <v>1.54E-2</v>
      </c>
      <c r="N35" s="105">
        <v>3.8399999999999997E-2</v>
      </c>
      <c r="O35" s="104">
        <v>298000</v>
      </c>
      <c r="P35" s="104">
        <v>95.41</v>
      </c>
      <c r="Q35" s="104">
        <v>0</v>
      </c>
      <c r="R35" s="104">
        <v>284.3218</v>
      </c>
      <c r="S35" s="105">
        <v>8.9999999999999998E-4</v>
      </c>
      <c r="T35" s="105">
        <f t="shared" si="0"/>
        <v>1.6173528359181798E-2</v>
      </c>
      <c r="U35" s="105">
        <f>R35/'סכום נכסי הקרן'!$C$42</f>
        <v>2.8116125868133295E-3</v>
      </c>
    </row>
    <row r="36" spans="2:25" s="100" customFormat="1">
      <c r="B36" s="103" t="s">
        <v>379</v>
      </c>
      <c r="C36" s="103" t="s">
        <v>380</v>
      </c>
      <c r="D36" s="103" t="s">
        <v>100</v>
      </c>
      <c r="E36" s="103" t="s">
        <v>123</v>
      </c>
      <c r="F36" s="103" t="s">
        <v>375</v>
      </c>
      <c r="G36" s="103" t="s">
        <v>376</v>
      </c>
      <c r="H36" s="103" t="s">
        <v>377</v>
      </c>
      <c r="I36" s="103" t="s">
        <v>150</v>
      </c>
      <c r="J36" s="103" t="s">
        <v>381</v>
      </c>
      <c r="K36" s="104">
        <v>2.19</v>
      </c>
      <c r="L36" s="103" t="s">
        <v>102</v>
      </c>
      <c r="M36" s="105">
        <v>2.5700000000000001E-2</v>
      </c>
      <c r="N36" s="105">
        <v>3.2399999999999998E-2</v>
      </c>
      <c r="O36" s="104">
        <v>50000</v>
      </c>
      <c r="P36" s="104">
        <v>111.45</v>
      </c>
      <c r="Q36" s="104">
        <v>0</v>
      </c>
      <c r="R36" s="104">
        <v>55.725000000000001</v>
      </c>
      <c r="S36" s="105">
        <v>0</v>
      </c>
      <c r="T36" s="105">
        <f t="shared" si="0"/>
        <v>3.1698936480263062E-3</v>
      </c>
      <c r="U36" s="105">
        <f>R36/'סכום נכסי הקרן'!$C$42</f>
        <v>5.5105556942933252E-4</v>
      </c>
    </row>
    <row r="37" spans="2:25" s="100" customFormat="1">
      <c r="B37" s="103" t="s">
        <v>382</v>
      </c>
      <c r="C37" s="103" t="s">
        <v>383</v>
      </c>
      <c r="D37" s="103" t="s">
        <v>100</v>
      </c>
      <c r="E37" s="103" t="s">
        <v>123</v>
      </c>
      <c r="F37" s="103" t="s">
        <v>384</v>
      </c>
      <c r="G37" s="103" t="s">
        <v>284</v>
      </c>
      <c r="H37" s="103" t="s">
        <v>372</v>
      </c>
      <c r="I37" s="103" t="s">
        <v>206</v>
      </c>
      <c r="J37" s="103" t="s">
        <v>268</v>
      </c>
      <c r="K37" s="104">
        <v>3.91</v>
      </c>
      <c r="L37" s="103" t="s">
        <v>102</v>
      </c>
      <c r="M37" s="105">
        <v>2.7E-2</v>
      </c>
      <c r="N37" s="105">
        <v>3.0200000000000001E-2</v>
      </c>
      <c r="O37" s="104">
        <v>71000</v>
      </c>
      <c r="P37" s="104">
        <v>102.24</v>
      </c>
      <c r="Q37" s="104">
        <v>0</v>
      </c>
      <c r="R37" s="104">
        <v>72.590400000000002</v>
      </c>
      <c r="S37" s="105">
        <v>2.0000000000000001E-4</v>
      </c>
      <c r="T37" s="105">
        <f t="shared" si="0"/>
        <v>4.1292749729508983E-3</v>
      </c>
      <c r="U37" s="105">
        <f>R37/'סכום נכסי הקרן'!$C$42</f>
        <v>7.1783479958910758E-4</v>
      </c>
    </row>
    <row r="38" spans="2:25" s="100" customFormat="1">
      <c r="B38" s="103" t="s">
        <v>385</v>
      </c>
      <c r="C38" s="103" t="s">
        <v>386</v>
      </c>
      <c r="D38" s="103" t="s">
        <v>100</v>
      </c>
      <c r="E38" s="103" t="s">
        <v>123</v>
      </c>
      <c r="F38" s="103" t="s">
        <v>387</v>
      </c>
      <c r="G38" s="103" t="s">
        <v>284</v>
      </c>
      <c r="H38" s="103" t="s">
        <v>372</v>
      </c>
      <c r="I38" s="103" t="s">
        <v>206</v>
      </c>
      <c r="J38" s="103" t="s">
        <v>388</v>
      </c>
      <c r="K38" s="104">
        <v>4.66</v>
      </c>
      <c r="L38" s="103" t="s">
        <v>102</v>
      </c>
      <c r="M38" s="105">
        <v>3.6200000000000003E-2</v>
      </c>
      <c r="N38" s="105">
        <v>3.8100000000000002E-2</v>
      </c>
      <c r="O38" s="104">
        <v>139680</v>
      </c>
      <c r="P38" s="104">
        <v>102</v>
      </c>
      <c r="Q38" s="104">
        <v>0</v>
      </c>
      <c r="R38" s="104">
        <v>142.4736</v>
      </c>
      <c r="S38" s="105">
        <v>1E-4</v>
      </c>
      <c r="T38" s="105">
        <f t="shared" si="0"/>
        <v>8.1045519901559587E-3</v>
      </c>
      <c r="U38" s="105">
        <f>R38/'סכום נכסי הקרן'!$C$42</f>
        <v>1.4088985334526146E-3</v>
      </c>
    </row>
    <row r="39" spans="2:25" s="100" customFormat="1">
      <c r="B39" s="103" t="s">
        <v>389</v>
      </c>
      <c r="C39" s="103" t="s">
        <v>390</v>
      </c>
      <c r="D39" s="103" t="s">
        <v>100</v>
      </c>
      <c r="E39" s="103" t="s">
        <v>123</v>
      </c>
      <c r="F39" s="103" t="s">
        <v>391</v>
      </c>
      <c r="G39" s="103" t="s">
        <v>392</v>
      </c>
      <c r="H39" s="103" t="s">
        <v>377</v>
      </c>
      <c r="I39" s="103" t="s">
        <v>150</v>
      </c>
      <c r="J39" s="103" t="s">
        <v>265</v>
      </c>
      <c r="K39" s="104">
        <v>3.9</v>
      </c>
      <c r="L39" s="103" t="s">
        <v>102</v>
      </c>
      <c r="M39" s="105">
        <v>3.2500000000000001E-2</v>
      </c>
      <c r="N39" s="105">
        <v>3.8899999999999997E-2</v>
      </c>
      <c r="O39" s="104">
        <v>181000</v>
      </c>
      <c r="P39" s="104">
        <v>102.69</v>
      </c>
      <c r="Q39" s="104">
        <v>0</v>
      </c>
      <c r="R39" s="104">
        <v>185.8689</v>
      </c>
      <c r="S39" s="105">
        <v>4.0000000000000002E-4</v>
      </c>
      <c r="T39" s="105">
        <f t="shared" si="0"/>
        <v>1.0573075737561896E-2</v>
      </c>
      <c r="U39" s="105">
        <f>R39/'סכום נכסי הקרן'!$C$42</f>
        <v>1.8380276810893435E-3</v>
      </c>
    </row>
    <row r="40" spans="2:25" s="100" customFormat="1" ht="21" customHeight="1">
      <c r="B40" s="103" t="s">
        <v>393</v>
      </c>
      <c r="C40" s="103">
        <v>11935800</v>
      </c>
      <c r="D40" s="103" t="s">
        <v>100</v>
      </c>
      <c r="E40" s="103" t="s">
        <v>123</v>
      </c>
      <c r="F40" s="103" t="s">
        <v>394</v>
      </c>
      <c r="G40" s="103" t="s">
        <v>395</v>
      </c>
      <c r="H40" s="103" t="s">
        <v>396</v>
      </c>
      <c r="I40" s="103" t="s">
        <v>150</v>
      </c>
      <c r="J40" s="103" t="s">
        <v>397</v>
      </c>
      <c r="K40" s="104">
        <v>3.45</v>
      </c>
      <c r="L40" s="103" t="s">
        <v>102</v>
      </c>
      <c r="M40" s="105">
        <v>3.85E-2</v>
      </c>
      <c r="N40" s="105">
        <v>3.1699999999999999E-2</v>
      </c>
      <c r="O40" s="104">
        <v>104000</v>
      </c>
      <c r="P40" s="104">
        <f t="shared" ref="P40:P41" si="1">R40*1000/O40*100</f>
        <v>105.49991067675481</v>
      </c>
      <c r="Q40" s="104">
        <v>0</v>
      </c>
      <c r="R40" s="104">
        <f>109719.907103825/1000</f>
        <v>109.71990710382499</v>
      </c>
      <c r="S40" s="105">
        <v>1.1999999999999999E-3</v>
      </c>
      <c r="T40" s="105">
        <f t="shared" si="0"/>
        <v>6.2413716750193138E-3</v>
      </c>
      <c r="U40" s="105">
        <f>R40/'סכום נכסי הקרן'!$C$42</f>
        <v>1.0850025282518035E-3</v>
      </c>
      <c r="V40" s="106"/>
      <c r="X40" s="107"/>
      <c r="Y40" s="107"/>
    </row>
    <row r="41" spans="2:25" s="100" customFormat="1">
      <c r="B41" s="103" t="s">
        <v>393</v>
      </c>
      <c r="C41" s="103">
        <v>1193580</v>
      </c>
      <c r="D41" s="103" t="s">
        <v>100</v>
      </c>
      <c r="E41" s="103" t="s">
        <v>123</v>
      </c>
      <c r="F41" s="103" t="s">
        <v>394</v>
      </c>
      <c r="G41" s="103" t="s">
        <v>395</v>
      </c>
      <c r="H41" s="103" t="s">
        <v>396</v>
      </c>
      <c r="I41" s="103" t="s">
        <v>150</v>
      </c>
      <c r="J41" s="103" t="s">
        <v>397</v>
      </c>
      <c r="K41" s="104">
        <v>0</v>
      </c>
      <c r="L41" s="103" t="s">
        <v>102</v>
      </c>
      <c r="M41" s="105">
        <v>0</v>
      </c>
      <c r="N41" s="105">
        <v>0</v>
      </c>
      <c r="O41" s="104">
        <v>110000</v>
      </c>
      <c r="P41" s="104">
        <f t="shared" si="1"/>
        <v>106.89999999999999</v>
      </c>
      <c r="Q41" s="104">
        <v>0</v>
      </c>
      <c r="R41" s="104">
        <f>117590/1000</f>
        <v>117.59</v>
      </c>
      <c r="S41" s="105">
        <v>0</v>
      </c>
      <c r="T41" s="105">
        <f t="shared" si="0"/>
        <v>6.6890586643591453E-3</v>
      </c>
      <c r="U41" s="105">
        <f>R41/'סכום נכסי הקרן'!$C$42</f>
        <v>1.162828612098613E-3</v>
      </c>
      <c r="V41" s="108"/>
      <c r="Y41" s="106"/>
    </row>
    <row r="42" spans="2:25" s="100" customFormat="1">
      <c r="B42" s="103" t="s">
        <v>398</v>
      </c>
      <c r="C42" s="103" t="s">
        <v>399</v>
      </c>
      <c r="D42" s="103" t="s">
        <v>100</v>
      </c>
      <c r="E42" s="103" t="s">
        <v>123</v>
      </c>
      <c r="F42" s="103" t="s">
        <v>400</v>
      </c>
      <c r="G42" s="103" t="s">
        <v>358</v>
      </c>
      <c r="H42" s="103" t="s">
        <v>396</v>
      </c>
      <c r="I42" s="103" t="s">
        <v>150</v>
      </c>
      <c r="J42" s="103" t="s">
        <v>401</v>
      </c>
      <c r="K42" s="104">
        <v>1.94</v>
      </c>
      <c r="L42" s="103" t="s">
        <v>102</v>
      </c>
      <c r="M42" s="105">
        <v>1.2500000000000001E-2</v>
      </c>
      <c r="N42" s="105">
        <v>5.0999999999999997E-2</v>
      </c>
      <c r="O42" s="104">
        <v>125222.22</v>
      </c>
      <c r="P42" s="104">
        <v>98.08</v>
      </c>
      <c r="Q42" s="104">
        <v>0</v>
      </c>
      <c r="R42" s="104">
        <v>122.81795337600001</v>
      </c>
      <c r="S42" s="105">
        <v>1E-3</v>
      </c>
      <c r="T42" s="105">
        <f t="shared" si="0"/>
        <v>6.9864486365217304E-3</v>
      </c>
      <c r="U42" s="105">
        <f>R42/'סכום נכסי הקרן'!$C$42</f>
        <v>1.2145270028489348E-3</v>
      </c>
    </row>
    <row r="43" spans="2:25" s="100" customFormat="1">
      <c r="B43" s="103" t="s">
        <v>402</v>
      </c>
      <c r="C43" s="103">
        <v>57801680</v>
      </c>
      <c r="D43" s="103" t="s">
        <v>100</v>
      </c>
      <c r="E43" s="103" t="s">
        <v>123</v>
      </c>
      <c r="F43" s="103" t="s">
        <v>403</v>
      </c>
      <c r="G43" s="103" t="s">
        <v>404</v>
      </c>
      <c r="H43" s="103" t="s">
        <v>405</v>
      </c>
      <c r="I43" s="103" t="s">
        <v>206</v>
      </c>
      <c r="J43" s="103" t="s">
        <v>272</v>
      </c>
      <c r="K43" s="104">
        <v>2.93</v>
      </c>
      <c r="L43" s="103" t="s">
        <v>102</v>
      </c>
      <c r="M43" s="105">
        <v>2.8799999999999999E-2</v>
      </c>
      <c r="N43" s="105">
        <v>3.8199999999999998E-2</v>
      </c>
      <c r="O43" s="104">
        <v>213000</v>
      </c>
      <c r="P43" s="104">
        <f>R43*1000/O43*100</f>
        <v>108.61953590394829</v>
      </c>
      <c r="Q43" s="104">
        <v>0</v>
      </c>
      <c r="R43" s="104">
        <f>232.8303-1.47068852459014</f>
        <v>231.35961147540985</v>
      </c>
      <c r="S43" s="105">
        <v>8.0000000000000004E-4</v>
      </c>
      <c r="T43" s="105">
        <f t="shared" si="0"/>
        <v>1.3160796102749856E-2</v>
      </c>
      <c r="U43" s="105">
        <f>R43/'סכום נכסי הקרן'!$C$42</f>
        <v>2.2878780160525995E-3</v>
      </c>
    </row>
    <row r="44" spans="2:25" s="100" customFormat="1">
      <c r="B44" s="103" t="s">
        <v>406</v>
      </c>
      <c r="C44" s="103" t="s">
        <v>407</v>
      </c>
      <c r="D44" s="103" t="s">
        <v>100</v>
      </c>
      <c r="E44" s="103" t="s">
        <v>123</v>
      </c>
      <c r="F44" s="103" t="s">
        <v>349</v>
      </c>
      <c r="G44" s="103" t="s">
        <v>293</v>
      </c>
      <c r="H44" s="103" t="s">
        <v>405</v>
      </c>
      <c r="I44" s="103" t="s">
        <v>206</v>
      </c>
      <c r="J44" s="103" t="s">
        <v>360</v>
      </c>
      <c r="K44" s="104">
        <v>3.34</v>
      </c>
      <c r="L44" s="103" t="s">
        <v>102</v>
      </c>
      <c r="M44" s="105">
        <v>1.2200000000000001E-2</v>
      </c>
      <c r="N44" s="105">
        <v>0.04</v>
      </c>
      <c r="O44" s="104">
        <v>2</v>
      </c>
      <c r="P44" s="104">
        <v>5120000</v>
      </c>
      <c r="Q44" s="104">
        <v>0</v>
      </c>
      <c r="R44" s="104">
        <v>102.4</v>
      </c>
      <c r="S44" s="105">
        <v>0</v>
      </c>
      <c r="T44" s="105">
        <f t="shared" si="0"/>
        <v>5.8249817776203456E-3</v>
      </c>
      <c r="U44" s="105">
        <f>R44/'סכום נכסי הקרן'!$C$42</f>
        <v>1.0126171432851261E-3</v>
      </c>
    </row>
    <row r="45" spans="2:25" s="100" customFormat="1">
      <c r="B45" s="103" t="s">
        <v>408</v>
      </c>
      <c r="C45" s="103" t="s">
        <v>409</v>
      </c>
      <c r="D45" s="103" t="s">
        <v>100</v>
      </c>
      <c r="E45" s="103" t="s">
        <v>123</v>
      </c>
      <c r="F45" s="103" t="s">
        <v>410</v>
      </c>
      <c r="G45" s="103" t="s">
        <v>284</v>
      </c>
      <c r="H45" s="103" t="s">
        <v>405</v>
      </c>
      <c r="I45" s="103" t="s">
        <v>206</v>
      </c>
      <c r="J45" s="103" t="s">
        <v>411</v>
      </c>
      <c r="K45" s="104">
        <v>4.72</v>
      </c>
      <c r="L45" s="103" t="s">
        <v>102</v>
      </c>
      <c r="M45" s="105">
        <v>3.0000000000000001E-3</v>
      </c>
      <c r="N45" s="105">
        <v>3.5999999999999997E-2</v>
      </c>
      <c r="O45" s="104">
        <v>608000</v>
      </c>
      <c r="P45" s="104">
        <v>94.75</v>
      </c>
      <c r="Q45" s="104">
        <v>0</v>
      </c>
      <c r="R45" s="104">
        <v>576.08000000000004</v>
      </c>
      <c r="S45" s="105">
        <v>1.5E-3</v>
      </c>
      <c r="T45" s="105">
        <f t="shared" si="0"/>
        <v>3.2770073266128213E-2</v>
      </c>
      <c r="U45" s="105">
        <f>R45/'סכום נכסי הקרן'!$C$42</f>
        <v>5.6967625381220263E-3</v>
      </c>
    </row>
    <row r="46" spans="2:25" s="100" customFormat="1">
      <c r="B46" s="103" t="s">
        <v>413</v>
      </c>
      <c r="C46" s="103" t="s">
        <v>414</v>
      </c>
      <c r="D46" s="103" t="s">
        <v>100</v>
      </c>
      <c r="E46" s="103" t="s">
        <v>123</v>
      </c>
      <c r="F46" s="103" t="s">
        <v>415</v>
      </c>
      <c r="G46" s="103" t="s">
        <v>284</v>
      </c>
      <c r="H46" s="103" t="s">
        <v>216</v>
      </c>
      <c r="I46" s="103" t="s">
        <v>412</v>
      </c>
      <c r="J46" s="103" t="s">
        <v>416</v>
      </c>
      <c r="K46" s="104">
        <v>3.68</v>
      </c>
      <c r="L46" s="103" t="s">
        <v>102</v>
      </c>
      <c r="M46" s="105">
        <v>4.4999999999999998E-2</v>
      </c>
      <c r="N46" s="105">
        <v>4.1300000000000003E-2</v>
      </c>
      <c r="O46" s="104">
        <v>155000</v>
      </c>
      <c r="P46" s="104">
        <v>101.51</v>
      </c>
      <c r="Q46" s="104">
        <v>0</v>
      </c>
      <c r="R46" s="104">
        <v>157.34049999999999</v>
      </c>
      <c r="S46" s="105">
        <v>2.0000000000000001E-4</v>
      </c>
      <c r="T46" s="105">
        <f t="shared" si="0"/>
        <v>8.9502494666179096E-3</v>
      </c>
      <c r="U46" s="105">
        <f>R46/'סכום נכסי הקרן'!$C$42</f>
        <v>1.5559149182915368E-3</v>
      </c>
    </row>
    <row r="47" spans="2:25" s="100" customFormat="1">
      <c r="B47" s="103" t="s">
        <v>417</v>
      </c>
      <c r="C47" s="103" t="s">
        <v>418</v>
      </c>
      <c r="D47" s="103" t="s">
        <v>100</v>
      </c>
      <c r="E47" s="103" t="s">
        <v>123</v>
      </c>
      <c r="F47" s="103" t="s">
        <v>419</v>
      </c>
      <c r="G47" s="103" t="s">
        <v>420</v>
      </c>
      <c r="H47" s="103" t="s">
        <v>216</v>
      </c>
      <c r="I47" s="103" t="s">
        <v>412</v>
      </c>
      <c r="J47" s="103" t="s">
        <v>421</v>
      </c>
      <c r="K47" s="104">
        <v>2.1</v>
      </c>
      <c r="L47" s="103" t="s">
        <v>102</v>
      </c>
      <c r="M47" s="105">
        <v>1.6400000000000001E-2</v>
      </c>
      <c r="N47" s="105">
        <v>3.0200000000000001E-2</v>
      </c>
      <c r="O47" s="104">
        <v>161582</v>
      </c>
      <c r="P47" s="104">
        <v>108.85</v>
      </c>
      <c r="Q47" s="104">
        <v>0</v>
      </c>
      <c r="R47" s="104">
        <v>175.88200699999999</v>
      </c>
      <c r="S47" s="105">
        <v>5.9999999999999995E-4</v>
      </c>
      <c r="T47" s="105">
        <f t="shared" si="0"/>
        <v>1.0004975447131777E-2</v>
      </c>
      <c r="U47" s="105">
        <f>R47/'סכום נכסי הקרן'!$C$42</f>
        <v>1.7392689012069777E-3</v>
      </c>
    </row>
    <row r="48" spans="2:25" s="100" customFormat="1">
      <c r="B48" s="103" t="s">
        <v>422</v>
      </c>
      <c r="C48" s="103" t="s">
        <v>423</v>
      </c>
      <c r="D48" s="103" t="s">
        <v>100</v>
      </c>
      <c r="E48" s="103" t="s">
        <v>123</v>
      </c>
      <c r="F48" s="103" t="s">
        <v>424</v>
      </c>
      <c r="G48" s="103" t="s">
        <v>425</v>
      </c>
      <c r="H48" s="103" t="s">
        <v>216</v>
      </c>
      <c r="I48" s="103" t="s">
        <v>412</v>
      </c>
      <c r="J48" s="103" t="s">
        <v>426</v>
      </c>
      <c r="K48" s="104">
        <v>2.81</v>
      </c>
      <c r="L48" s="103" t="s">
        <v>102</v>
      </c>
      <c r="M48" s="105">
        <v>2.3E-2</v>
      </c>
      <c r="N48" s="105">
        <v>5.28E-2</v>
      </c>
      <c r="O48" s="104">
        <v>211940.1</v>
      </c>
      <c r="P48" s="104">
        <v>100.03</v>
      </c>
      <c r="Q48" s="104">
        <v>0</v>
      </c>
      <c r="R48" s="104">
        <v>212.00368202999999</v>
      </c>
      <c r="S48" s="105">
        <v>8.0000000000000004E-4</v>
      </c>
      <c r="T48" s="105">
        <f t="shared" si="0"/>
        <v>1.2059742037237968E-2</v>
      </c>
      <c r="U48" s="105">
        <f>R48/'סכום נכסי הקרן'!$C$42</f>
        <v>2.0964703404604181E-3</v>
      </c>
    </row>
    <row r="49" spans="2:21" s="100" customFormat="1">
      <c r="B49" s="103" t="s">
        <v>427</v>
      </c>
      <c r="C49" s="103" t="s">
        <v>428</v>
      </c>
      <c r="D49" s="103" t="s">
        <v>100</v>
      </c>
      <c r="E49" s="103" t="s">
        <v>123</v>
      </c>
      <c r="F49" s="103" t="s">
        <v>429</v>
      </c>
      <c r="G49" s="103" t="s">
        <v>284</v>
      </c>
      <c r="H49" s="103" t="s">
        <v>216</v>
      </c>
      <c r="I49" s="103" t="s">
        <v>412</v>
      </c>
      <c r="J49" s="103" t="s">
        <v>430</v>
      </c>
      <c r="K49" s="104">
        <v>2.85</v>
      </c>
      <c r="L49" s="103" t="s">
        <v>102</v>
      </c>
      <c r="M49" s="105">
        <v>3.4299999999999997E-2</v>
      </c>
      <c r="N49" s="105">
        <v>4.24E-2</v>
      </c>
      <c r="O49" s="104">
        <v>145000</v>
      </c>
      <c r="P49" s="104">
        <v>102</v>
      </c>
      <c r="Q49" s="104">
        <v>0</v>
      </c>
      <c r="R49" s="104">
        <v>147.9</v>
      </c>
      <c r="S49" s="105">
        <v>2.0000000000000001E-4</v>
      </c>
      <c r="T49" s="105">
        <f t="shared" si="0"/>
        <v>8.4132305166996994E-3</v>
      </c>
      <c r="U49" s="105">
        <f>R49/'סכום נכסי הקרן'!$C$42</f>
        <v>1.4625593309752945E-3</v>
      </c>
    </row>
    <row r="50" spans="2:21" s="100" customFormat="1">
      <c r="B50" s="99" t="s">
        <v>239</v>
      </c>
      <c r="K50" s="101">
        <v>2.17</v>
      </c>
      <c r="N50" s="102">
        <v>7.3599999999999999E-2</v>
      </c>
      <c r="O50" s="101">
        <f>SUM(O51:O92)</f>
        <v>7420414.7300000004</v>
      </c>
      <c r="Q50" s="101">
        <v>12.279070000000001</v>
      </c>
      <c r="R50" s="101">
        <v>7259.9592992566122</v>
      </c>
      <c r="T50" s="102">
        <f t="shared" si="0"/>
        <v>0.41297979125424938</v>
      </c>
      <c r="U50" s="102">
        <f>R50/'סכום נכסי הקרן'!$C$42</f>
        <v>7.1792570761518709E-2</v>
      </c>
    </row>
    <row r="51" spans="2:21" s="100" customFormat="1">
      <c r="B51" s="103" t="s">
        <v>431</v>
      </c>
      <c r="C51" s="103" t="s">
        <v>432</v>
      </c>
      <c r="D51" s="103" t="s">
        <v>100</v>
      </c>
      <c r="E51" s="103" t="s">
        <v>123</v>
      </c>
      <c r="F51" s="103" t="s">
        <v>433</v>
      </c>
      <c r="G51" s="103" t="s">
        <v>376</v>
      </c>
      <c r="H51" s="103" t="s">
        <v>309</v>
      </c>
      <c r="I51" s="103" t="s">
        <v>206</v>
      </c>
      <c r="J51" s="103" t="s">
        <v>434</v>
      </c>
      <c r="K51" s="104">
        <v>3.12</v>
      </c>
      <c r="L51" s="103" t="s">
        <v>102</v>
      </c>
      <c r="M51" s="105">
        <v>6.3500000000000001E-2</v>
      </c>
      <c r="N51" s="105">
        <v>5.74E-2</v>
      </c>
      <c r="O51" s="104">
        <v>232000</v>
      </c>
      <c r="P51" s="104">
        <v>102.09</v>
      </c>
      <c r="Q51" s="104">
        <v>0</v>
      </c>
      <c r="R51" s="104">
        <v>236.84880000000001</v>
      </c>
      <c r="S51" s="105">
        <v>5.9999999999999995E-4</v>
      </c>
      <c r="T51" s="105">
        <f t="shared" si="0"/>
        <v>1.3473046328625447E-2</v>
      </c>
      <c r="U51" s="105">
        <f>R51/'סכום נכסי הקרן'!$C$42</f>
        <v>2.3421597192042009E-3</v>
      </c>
    </row>
    <row r="52" spans="2:21" s="100" customFormat="1">
      <c r="B52" s="103" t="s">
        <v>435</v>
      </c>
      <c r="C52" s="103" t="s">
        <v>436</v>
      </c>
      <c r="D52" s="103" t="s">
        <v>100</v>
      </c>
      <c r="E52" s="103" t="s">
        <v>123</v>
      </c>
      <c r="F52" s="103" t="s">
        <v>437</v>
      </c>
      <c r="G52" s="103" t="s">
        <v>376</v>
      </c>
      <c r="H52" s="103" t="s">
        <v>340</v>
      </c>
      <c r="I52" s="103" t="s">
        <v>206</v>
      </c>
      <c r="J52" s="103" t="s">
        <v>438</v>
      </c>
      <c r="K52" s="104">
        <v>0.99</v>
      </c>
      <c r="L52" s="103" t="s">
        <v>102</v>
      </c>
      <c r="M52" s="105">
        <v>3.9300000000000002E-2</v>
      </c>
      <c r="N52" s="105">
        <v>0.12520000000000001</v>
      </c>
      <c r="O52" s="104">
        <v>200000</v>
      </c>
      <c r="P52" s="104">
        <v>93.76</v>
      </c>
      <c r="Q52" s="104">
        <v>0</v>
      </c>
      <c r="R52" s="104">
        <v>187.52</v>
      </c>
      <c r="S52" s="105">
        <v>2.0000000000000001E-4</v>
      </c>
      <c r="T52" s="105">
        <f t="shared" si="0"/>
        <v>1.0666997880267258E-2</v>
      </c>
      <c r="U52" s="105">
        <f>R52/'סכום נכסי הקרן'!$C$42</f>
        <v>1.8543551436408872E-3</v>
      </c>
    </row>
    <row r="53" spans="2:21" s="100" customFormat="1">
      <c r="B53" s="103" t="s">
        <v>439</v>
      </c>
      <c r="C53" s="103" t="s">
        <v>440</v>
      </c>
      <c r="D53" s="103" t="s">
        <v>100</v>
      </c>
      <c r="E53" s="103" t="s">
        <v>123</v>
      </c>
      <c r="F53" s="103" t="s">
        <v>441</v>
      </c>
      <c r="G53" s="103" t="s">
        <v>358</v>
      </c>
      <c r="H53" s="103" t="s">
        <v>285</v>
      </c>
      <c r="I53" s="103" t="s">
        <v>206</v>
      </c>
      <c r="J53" s="103" t="s">
        <v>442</v>
      </c>
      <c r="K53" s="104">
        <v>1.43</v>
      </c>
      <c r="L53" s="103" t="s">
        <v>102</v>
      </c>
      <c r="M53" s="105">
        <v>4.7500000000000001E-2</v>
      </c>
      <c r="N53" s="105">
        <v>6.9099999999999995E-2</v>
      </c>
      <c r="O53" s="104">
        <v>564717.77</v>
      </c>
      <c r="P53" s="104">
        <v>98.47</v>
      </c>
      <c r="Q53" s="104">
        <v>0</v>
      </c>
      <c r="R53" s="104">
        <v>556.07758811899998</v>
      </c>
      <c r="S53" s="105">
        <v>6.9999999999999999E-4</v>
      </c>
      <c r="T53" s="105">
        <f t="shared" si="0"/>
        <v>3.1632244313830535E-2</v>
      </c>
      <c r="U53" s="105">
        <f>R53/'סכום נכסי הקרן'!$C$42</f>
        <v>5.4989619016205535E-3</v>
      </c>
    </row>
    <row r="54" spans="2:21" s="100" customFormat="1">
      <c r="B54" s="103" t="s">
        <v>443</v>
      </c>
      <c r="C54" s="103" t="s">
        <v>444</v>
      </c>
      <c r="D54" s="103" t="s">
        <v>100</v>
      </c>
      <c r="E54" s="103" t="s">
        <v>123</v>
      </c>
      <c r="F54" s="103" t="s">
        <v>445</v>
      </c>
      <c r="G54" s="103" t="s">
        <v>376</v>
      </c>
      <c r="H54" s="103" t="s">
        <v>285</v>
      </c>
      <c r="I54" s="103" t="s">
        <v>206</v>
      </c>
      <c r="J54" s="103" t="s">
        <v>446</v>
      </c>
      <c r="K54" s="104">
        <v>1.86</v>
      </c>
      <c r="L54" s="103" t="s">
        <v>102</v>
      </c>
      <c r="M54" s="105">
        <v>3.95E-2</v>
      </c>
      <c r="N54" s="105">
        <v>6.1199999999999997E-2</v>
      </c>
      <c r="O54" s="104">
        <v>58000</v>
      </c>
      <c r="P54" s="104">
        <v>96.6</v>
      </c>
      <c r="Q54" s="104">
        <v>0</v>
      </c>
      <c r="R54" s="104">
        <v>56.027999999999999</v>
      </c>
      <c r="S54" s="105">
        <v>2.0000000000000001E-4</v>
      </c>
      <c r="T54" s="105">
        <f t="shared" si="0"/>
        <v>3.1871296780909444E-3</v>
      </c>
      <c r="U54" s="105">
        <f>R54/'סכום נכסי הקרן'!$C$42</f>
        <v>5.5405188773417031E-4</v>
      </c>
    </row>
    <row r="55" spans="2:21" s="100" customFormat="1">
      <c r="B55" s="103" t="s">
        <v>447</v>
      </c>
      <c r="C55" s="103" t="s">
        <v>448</v>
      </c>
      <c r="D55" s="103" t="s">
        <v>100</v>
      </c>
      <c r="E55" s="103" t="s">
        <v>123</v>
      </c>
      <c r="F55" s="103" t="s">
        <v>449</v>
      </c>
      <c r="G55" s="103" t="s">
        <v>376</v>
      </c>
      <c r="H55" s="103" t="s">
        <v>285</v>
      </c>
      <c r="I55" s="103" t="s">
        <v>206</v>
      </c>
      <c r="J55" s="103" t="s">
        <v>450</v>
      </c>
      <c r="K55" s="104">
        <v>2.2000000000000002</v>
      </c>
      <c r="L55" s="103" t="s">
        <v>102</v>
      </c>
      <c r="M55" s="105">
        <v>5.7000000000000002E-2</v>
      </c>
      <c r="N55" s="105">
        <v>6.6100000000000006E-2</v>
      </c>
      <c r="O55" s="104">
        <v>274845.53000000003</v>
      </c>
      <c r="P55" s="104">
        <v>100.63</v>
      </c>
      <c r="Q55" s="104">
        <v>0</v>
      </c>
      <c r="R55" s="104">
        <v>276.57705683900002</v>
      </c>
      <c r="S55" s="105">
        <v>1.1999999999999999E-3</v>
      </c>
      <c r="T55" s="105">
        <f t="shared" si="0"/>
        <v>1.5732971837842204E-2</v>
      </c>
      <c r="U55" s="105">
        <f>R55/'סכום נכסי הקרן'!$C$42</f>
        <v>2.7350260663526966E-3</v>
      </c>
    </row>
    <row r="56" spans="2:21" s="100" customFormat="1">
      <c r="B56" s="103" t="s">
        <v>451</v>
      </c>
      <c r="C56" s="103" t="s">
        <v>452</v>
      </c>
      <c r="D56" s="103" t="s">
        <v>100</v>
      </c>
      <c r="E56" s="103" t="s">
        <v>123</v>
      </c>
      <c r="F56" s="103" t="s">
        <v>453</v>
      </c>
      <c r="G56" s="103" t="s">
        <v>425</v>
      </c>
      <c r="H56" s="103" t="s">
        <v>377</v>
      </c>
      <c r="I56" s="103" t="s">
        <v>150</v>
      </c>
      <c r="J56" s="103" t="s">
        <v>354</v>
      </c>
      <c r="K56" s="104">
        <v>4.45</v>
      </c>
      <c r="L56" s="103" t="s">
        <v>102</v>
      </c>
      <c r="M56" s="105">
        <v>1.4999999999999999E-2</v>
      </c>
      <c r="N56" s="105">
        <v>5.33E-2</v>
      </c>
      <c r="O56" s="104">
        <v>135000</v>
      </c>
      <c r="P56" s="104">
        <v>85.17</v>
      </c>
      <c r="Q56" s="104">
        <v>0</v>
      </c>
      <c r="R56" s="104">
        <v>114.9795</v>
      </c>
      <c r="S56" s="105">
        <v>2.9999999999999997E-4</v>
      </c>
      <c r="T56" s="105">
        <f t="shared" si="0"/>
        <v>6.5405614482411962E-3</v>
      </c>
      <c r="U56" s="105">
        <f>R56/'סכום נכסי הקרן'!$C$42</f>
        <v>1.1370137971323452E-3</v>
      </c>
    </row>
    <row r="57" spans="2:21" s="100" customFormat="1">
      <c r="B57" s="103" t="s">
        <v>454</v>
      </c>
      <c r="C57" s="103" t="s">
        <v>455</v>
      </c>
      <c r="D57" s="103" t="s">
        <v>100</v>
      </c>
      <c r="E57" s="103" t="s">
        <v>123</v>
      </c>
      <c r="F57" s="103" t="s">
        <v>453</v>
      </c>
      <c r="G57" s="103" t="s">
        <v>425</v>
      </c>
      <c r="H57" s="103" t="s">
        <v>377</v>
      </c>
      <c r="I57" s="103" t="s">
        <v>150</v>
      </c>
      <c r="J57" s="103" t="s">
        <v>456</v>
      </c>
      <c r="K57" s="104">
        <v>2.21</v>
      </c>
      <c r="L57" s="103" t="s">
        <v>102</v>
      </c>
      <c r="M57" s="105">
        <v>3.4500000000000003E-2</v>
      </c>
      <c r="N57" s="105">
        <v>5.0299999999999997E-2</v>
      </c>
      <c r="O57" s="104">
        <v>111000</v>
      </c>
      <c r="P57" s="104">
        <v>97.85</v>
      </c>
      <c r="Q57" s="104">
        <v>0</v>
      </c>
      <c r="R57" s="104">
        <v>108.6135</v>
      </c>
      <c r="S57" s="105">
        <v>2.0000000000000001E-4</v>
      </c>
      <c r="T57" s="105">
        <f t="shared" si="0"/>
        <v>6.1784341631207756E-3</v>
      </c>
      <c r="U57" s="105">
        <f>R57/'סכום נכסי הקרן'!$C$42</f>
        <v>1.0740614462128812E-3</v>
      </c>
    </row>
    <row r="58" spans="2:21" s="100" customFormat="1">
      <c r="B58" s="103" t="s">
        <v>457</v>
      </c>
      <c r="C58" s="103" t="s">
        <v>458</v>
      </c>
      <c r="D58" s="103" t="s">
        <v>100</v>
      </c>
      <c r="E58" s="103" t="s">
        <v>123</v>
      </c>
      <c r="F58" s="103" t="s">
        <v>459</v>
      </c>
      <c r="G58" s="103" t="s">
        <v>376</v>
      </c>
      <c r="H58" s="103" t="s">
        <v>372</v>
      </c>
      <c r="I58" s="103" t="s">
        <v>206</v>
      </c>
      <c r="J58" s="103" t="s">
        <v>460</v>
      </c>
      <c r="K58" s="104">
        <v>2.67</v>
      </c>
      <c r="L58" s="103" t="s">
        <v>102</v>
      </c>
      <c r="M58" s="105">
        <v>6.8000000000000005E-2</v>
      </c>
      <c r="N58" s="105">
        <v>6.7799999999999999E-2</v>
      </c>
      <c r="O58" s="104">
        <v>217685</v>
      </c>
      <c r="P58" s="104">
        <v>100.32</v>
      </c>
      <c r="Q58" s="104">
        <v>0</v>
      </c>
      <c r="R58" s="104">
        <v>218.38159200000001</v>
      </c>
      <c r="S58" s="105">
        <v>5.9999999999999995E-4</v>
      </c>
      <c r="T58" s="105">
        <f t="shared" si="0"/>
        <v>1.2422546816091026E-2</v>
      </c>
      <c r="U58" s="105">
        <f>R58/'סכום נכסי הקרן'!$C$42</f>
        <v>2.1595404671591596E-3</v>
      </c>
    </row>
    <row r="59" spans="2:21" s="100" customFormat="1">
      <c r="B59" s="103" t="s">
        <v>461</v>
      </c>
      <c r="C59" s="103" t="s">
        <v>462</v>
      </c>
      <c r="D59" s="103" t="s">
        <v>100</v>
      </c>
      <c r="E59" s="103" t="s">
        <v>123</v>
      </c>
      <c r="F59" s="103" t="s">
        <v>463</v>
      </c>
      <c r="G59" s="103" t="s">
        <v>464</v>
      </c>
      <c r="H59" s="103" t="s">
        <v>372</v>
      </c>
      <c r="I59" s="103" t="s">
        <v>206</v>
      </c>
      <c r="J59" s="103" t="s">
        <v>465</v>
      </c>
      <c r="K59" s="104">
        <v>1.47</v>
      </c>
      <c r="L59" s="103" t="s">
        <v>102</v>
      </c>
      <c r="M59" s="105">
        <v>2.63E-2</v>
      </c>
      <c r="N59" s="105">
        <v>5.33E-2</v>
      </c>
      <c r="O59" s="104">
        <v>133973</v>
      </c>
      <c r="P59" s="104">
        <v>96.69</v>
      </c>
      <c r="Q59" s="104">
        <v>0</v>
      </c>
      <c r="R59" s="104">
        <v>129.5384937</v>
      </c>
      <c r="S59" s="105">
        <v>1.9E-3</v>
      </c>
      <c r="T59" s="105">
        <f t="shared" si="0"/>
        <v>7.3687438017860148E-3</v>
      </c>
      <c r="U59" s="105">
        <f>R59/'סכום נכסי הקרן'!$C$42</f>
        <v>1.2809853460542216E-3</v>
      </c>
    </row>
    <row r="60" spans="2:21" s="100" customFormat="1">
      <c r="B60" s="103" t="s">
        <v>466</v>
      </c>
      <c r="C60" s="103">
        <v>11970290</v>
      </c>
      <c r="D60" s="103" t="s">
        <v>100</v>
      </c>
      <c r="E60" s="103" t="s">
        <v>123</v>
      </c>
      <c r="F60" s="103" t="s">
        <v>449</v>
      </c>
      <c r="G60" s="103" t="s">
        <v>376</v>
      </c>
      <c r="H60" s="103" t="s">
        <v>372</v>
      </c>
      <c r="I60" s="103" t="s">
        <v>206</v>
      </c>
      <c r="J60" s="103" t="s">
        <v>467</v>
      </c>
      <c r="K60" s="104">
        <v>2.2999999999999998</v>
      </c>
      <c r="L60" s="103" t="s">
        <v>102</v>
      </c>
      <c r="M60" s="105">
        <v>9.0999999999999998E-2</v>
      </c>
      <c r="N60" s="105">
        <v>7.4200000000000002E-2</v>
      </c>
      <c r="O60" s="104">
        <v>117000</v>
      </c>
      <c r="P60" s="104">
        <f>R60*1000/O60*100</f>
        <v>105.95132828919715</v>
      </c>
      <c r="Q60" s="104">
        <v>0</v>
      </c>
      <c r="R60" s="104">
        <f>124.4763-0.513245901639342</f>
        <v>123.96305409836066</v>
      </c>
      <c r="S60" s="105">
        <v>8.0000000000000004E-4</v>
      </c>
      <c r="T60" s="105">
        <f t="shared" si="0"/>
        <v>7.0515872189562106E-3</v>
      </c>
      <c r="U60" s="105">
        <f>R60/'סכום נכסי הקרן'!$C$42</f>
        <v>1.2258507198631007E-3</v>
      </c>
    </row>
    <row r="61" spans="2:21" s="100" customFormat="1">
      <c r="B61" s="103" t="s">
        <v>468</v>
      </c>
      <c r="C61" s="103" t="s">
        <v>469</v>
      </c>
      <c r="D61" s="103" t="s">
        <v>100</v>
      </c>
      <c r="E61" s="103" t="s">
        <v>123</v>
      </c>
      <c r="F61" s="103" t="s">
        <v>394</v>
      </c>
      <c r="G61" s="103" t="s">
        <v>395</v>
      </c>
      <c r="H61" s="103" t="s">
        <v>396</v>
      </c>
      <c r="I61" s="103" t="s">
        <v>150</v>
      </c>
      <c r="J61" s="103" t="s">
        <v>470</v>
      </c>
      <c r="K61" s="104">
        <v>1.89</v>
      </c>
      <c r="L61" s="103" t="s">
        <v>102</v>
      </c>
      <c r="M61" s="105">
        <v>3.5000000000000003E-2</v>
      </c>
      <c r="N61" s="105">
        <v>5.62E-2</v>
      </c>
      <c r="O61" s="104">
        <v>177800</v>
      </c>
      <c r="P61" s="104">
        <v>97.11</v>
      </c>
      <c r="Q61" s="104">
        <v>0</v>
      </c>
      <c r="R61" s="104">
        <v>172.66157999999999</v>
      </c>
      <c r="S61" s="105">
        <v>8.0000000000000004E-4</v>
      </c>
      <c r="T61" s="105">
        <f t="shared" si="0"/>
        <v>9.8217827851087638E-3</v>
      </c>
      <c r="U61" s="105">
        <f>R61/'סכום נכסי הקרן'!$C$42</f>
        <v>1.7074226161591429E-3</v>
      </c>
    </row>
    <row r="62" spans="2:21" s="100" customFormat="1">
      <c r="B62" s="103" t="s">
        <v>471</v>
      </c>
      <c r="C62" s="103" t="s">
        <v>472</v>
      </c>
      <c r="D62" s="103" t="s">
        <v>100</v>
      </c>
      <c r="E62" s="103" t="s">
        <v>123</v>
      </c>
      <c r="F62" s="103" t="s">
        <v>400</v>
      </c>
      <c r="G62" s="103" t="s">
        <v>358</v>
      </c>
      <c r="H62" s="103" t="s">
        <v>396</v>
      </c>
      <c r="I62" s="103" t="s">
        <v>150</v>
      </c>
      <c r="J62" s="103" t="s">
        <v>473</v>
      </c>
      <c r="K62" s="104">
        <v>0.49</v>
      </c>
      <c r="L62" s="103" t="s">
        <v>102</v>
      </c>
      <c r="M62" s="105">
        <v>3.2399999999999998E-2</v>
      </c>
      <c r="N62" s="105">
        <v>9.5500000000000002E-2</v>
      </c>
      <c r="O62" s="104">
        <v>64159.45</v>
      </c>
      <c r="P62" s="104">
        <v>97.12</v>
      </c>
      <c r="Q62" s="104">
        <v>0</v>
      </c>
      <c r="R62" s="104">
        <v>62.311657840000002</v>
      </c>
      <c r="S62" s="105">
        <v>5.9999999999999995E-4</v>
      </c>
      <c r="T62" s="105">
        <f t="shared" si="0"/>
        <v>3.5445729633917377E-3</v>
      </c>
      <c r="U62" s="105">
        <f>R62/'סכום נכסי הקרן'!$C$42</f>
        <v>6.1618997026661158E-4</v>
      </c>
    </row>
    <row r="63" spans="2:21" s="100" customFormat="1">
      <c r="B63" s="103" t="s">
        <v>474</v>
      </c>
      <c r="C63" s="103" t="s">
        <v>475</v>
      </c>
      <c r="D63" s="103" t="s">
        <v>100</v>
      </c>
      <c r="E63" s="103" t="s">
        <v>123</v>
      </c>
      <c r="F63" s="103" t="s">
        <v>476</v>
      </c>
      <c r="G63" s="103" t="s">
        <v>395</v>
      </c>
      <c r="H63" s="103" t="s">
        <v>396</v>
      </c>
      <c r="I63" s="103" t="s">
        <v>150</v>
      </c>
      <c r="J63" s="103" t="s">
        <v>305</v>
      </c>
      <c r="K63" s="104">
        <v>1.17</v>
      </c>
      <c r="L63" s="103" t="s">
        <v>102</v>
      </c>
      <c r="M63" s="105">
        <v>7.0000000000000007E-2</v>
      </c>
      <c r="N63" s="105">
        <v>9.3399999999999997E-2</v>
      </c>
      <c r="O63" s="104">
        <v>225069</v>
      </c>
      <c r="P63" s="104">
        <v>99.3</v>
      </c>
      <c r="Q63" s="104">
        <v>0</v>
      </c>
      <c r="R63" s="104">
        <v>223.493517</v>
      </c>
      <c r="S63" s="105">
        <v>4.0000000000000002E-4</v>
      </c>
      <c r="T63" s="105">
        <f t="shared" si="0"/>
        <v>1.2713336561926591E-2</v>
      </c>
      <c r="U63" s="105">
        <f>R63/'סכום נכסי הקרן'!$C$42</f>
        <v>2.2100914719461501E-3</v>
      </c>
    </row>
    <row r="64" spans="2:21" s="100" customFormat="1">
      <c r="B64" s="103" t="s">
        <v>477</v>
      </c>
      <c r="C64" s="103">
        <v>11831690</v>
      </c>
      <c r="D64" s="103" t="s">
        <v>100</v>
      </c>
      <c r="E64" s="103" t="s">
        <v>123</v>
      </c>
      <c r="F64" s="103" t="s">
        <v>476</v>
      </c>
      <c r="G64" s="103" t="s">
        <v>395</v>
      </c>
      <c r="H64" s="103" t="s">
        <v>396</v>
      </c>
      <c r="I64" s="103" t="s">
        <v>150</v>
      </c>
      <c r="J64" s="103" t="s">
        <v>301</v>
      </c>
      <c r="K64" s="104">
        <v>3.17</v>
      </c>
      <c r="L64" s="103" t="s">
        <v>102</v>
      </c>
      <c r="M64" s="105">
        <v>6.5000000000000002E-2</v>
      </c>
      <c r="N64" s="105">
        <v>8.5999999999999993E-2</v>
      </c>
      <c r="O64" s="104">
        <v>207000</v>
      </c>
      <c r="P64" s="104">
        <f>R64*1000/O64*100</f>
        <v>89.414122119268214</v>
      </c>
      <c r="Q64" s="104">
        <v>0</v>
      </c>
      <c r="R64" s="104">
        <f>195.1182-10.0309672131148</f>
        <v>185.08723278688521</v>
      </c>
      <c r="S64" s="105">
        <v>8.0000000000000004E-4</v>
      </c>
      <c r="T64" s="105">
        <f t="shared" si="0"/>
        <v>1.0528610920447084E-2</v>
      </c>
      <c r="U64" s="105">
        <f>R64/'סכום נכסי הקרן'!$C$42</f>
        <v>1.8302978996406721E-3</v>
      </c>
    </row>
    <row r="65" spans="2:21" s="100" customFormat="1">
      <c r="B65" s="103" t="s">
        <v>478</v>
      </c>
      <c r="C65" s="103" t="s">
        <v>479</v>
      </c>
      <c r="D65" s="103" t="s">
        <v>100</v>
      </c>
      <c r="E65" s="103" t="s">
        <v>123</v>
      </c>
      <c r="F65" s="103" t="s">
        <v>480</v>
      </c>
      <c r="G65" s="103" t="s">
        <v>420</v>
      </c>
      <c r="H65" s="103" t="s">
        <v>396</v>
      </c>
      <c r="I65" s="103" t="s">
        <v>150</v>
      </c>
      <c r="J65" s="103" t="s">
        <v>481</v>
      </c>
      <c r="K65" s="104">
        <v>3.34</v>
      </c>
      <c r="L65" s="103" t="s">
        <v>102</v>
      </c>
      <c r="M65" s="105">
        <v>7.4999999999999997E-2</v>
      </c>
      <c r="N65" s="105">
        <v>5.8200000000000002E-2</v>
      </c>
      <c r="O65" s="104">
        <v>752000</v>
      </c>
      <c r="P65" s="104">
        <v>106.22</v>
      </c>
      <c r="Q65" s="104">
        <v>0</v>
      </c>
      <c r="R65" s="104">
        <v>798.77440000000001</v>
      </c>
      <c r="S65" s="105">
        <v>8.9999999999999998E-4</v>
      </c>
      <c r="T65" s="105">
        <f t="shared" si="0"/>
        <v>4.5437952387008054E-2</v>
      </c>
      <c r="U65" s="105">
        <f>R65/'סכום נכסי הקרן'!$C$42</f>
        <v>7.898951670481354E-3</v>
      </c>
    </row>
    <row r="66" spans="2:21" s="100" customFormat="1">
      <c r="B66" s="103" t="s">
        <v>482</v>
      </c>
      <c r="C66" s="103" t="s">
        <v>483</v>
      </c>
      <c r="D66" s="103" t="s">
        <v>100</v>
      </c>
      <c r="E66" s="103" t="s">
        <v>123</v>
      </c>
      <c r="F66" s="103" t="s">
        <v>459</v>
      </c>
      <c r="G66" s="103" t="s">
        <v>376</v>
      </c>
      <c r="H66" s="103" t="s">
        <v>405</v>
      </c>
      <c r="I66" s="103" t="s">
        <v>206</v>
      </c>
      <c r="J66" s="103" t="s">
        <v>484</v>
      </c>
      <c r="K66" s="104">
        <v>2.2400000000000002</v>
      </c>
      <c r="L66" s="103" t="s">
        <v>102</v>
      </c>
      <c r="M66" s="105">
        <v>7.7499999999999999E-2</v>
      </c>
      <c r="N66" s="105">
        <v>8.9499999999999996E-2</v>
      </c>
      <c r="O66" s="104">
        <v>180000</v>
      </c>
      <c r="P66" s="104">
        <v>97.83</v>
      </c>
      <c r="Q66" s="104">
        <v>0</v>
      </c>
      <c r="R66" s="104">
        <v>176.09399999999999</v>
      </c>
      <c r="S66" s="105">
        <v>5.0000000000000001E-4</v>
      </c>
      <c r="T66" s="105">
        <f t="shared" si="0"/>
        <v>1.0017034581526144E-2</v>
      </c>
      <c r="U66" s="105">
        <f>R66/'סכום נכסי הקרן'!$C$42</f>
        <v>1.7413652659145603E-3</v>
      </c>
    </row>
    <row r="67" spans="2:21" s="100" customFormat="1">
      <c r="B67" s="103" t="s">
        <v>485</v>
      </c>
      <c r="C67" s="103" t="s">
        <v>486</v>
      </c>
      <c r="D67" s="103" t="s">
        <v>100</v>
      </c>
      <c r="E67" s="103" t="s">
        <v>123</v>
      </c>
      <c r="F67" s="103" t="s">
        <v>487</v>
      </c>
      <c r="G67" s="103" t="s">
        <v>358</v>
      </c>
      <c r="H67" s="103" t="s">
        <v>396</v>
      </c>
      <c r="I67" s="103" t="s">
        <v>150</v>
      </c>
      <c r="J67" s="103" t="s">
        <v>488</v>
      </c>
      <c r="K67" s="104">
        <v>1.41</v>
      </c>
      <c r="L67" s="103" t="s">
        <v>102</v>
      </c>
      <c r="M67" s="105">
        <v>9.4500000000000001E-2</v>
      </c>
      <c r="N67" s="105">
        <v>7.3300000000000004E-2</v>
      </c>
      <c r="O67" s="104">
        <v>226500</v>
      </c>
      <c r="P67" s="104">
        <v>103.21</v>
      </c>
      <c r="Q67" s="104">
        <v>0</v>
      </c>
      <c r="R67" s="104">
        <v>233.77064999999999</v>
      </c>
      <c r="S67" s="105">
        <v>1.9E-3</v>
      </c>
      <c r="T67" s="105">
        <f t="shared" si="0"/>
        <v>1.3297947035082651E-2</v>
      </c>
      <c r="U67" s="105">
        <f>R67/'סכום נכסי הקרן'!$C$42</f>
        <v>2.311720388544014E-3</v>
      </c>
    </row>
    <row r="68" spans="2:21" s="100" customFormat="1">
      <c r="B68" s="103" t="s">
        <v>489</v>
      </c>
      <c r="C68" s="103" t="s">
        <v>490</v>
      </c>
      <c r="D68" s="103" t="s">
        <v>100</v>
      </c>
      <c r="E68" s="103" t="s">
        <v>123</v>
      </c>
      <c r="F68" s="103" t="s">
        <v>491</v>
      </c>
      <c r="G68" s="103" t="s">
        <v>358</v>
      </c>
      <c r="H68" s="103" t="s">
        <v>396</v>
      </c>
      <c r="I68" s="103" t="s">
        <v>150</v>
      </c>
      <c r="J68" s="103" t="s">
        <v>492</v>
      </c>
      <c r="K68" s="104">
        <v>1.63</v>
      </c>
      <c r="L68" s="103" t="s">
        <v>102</v>
      </c>
      <c r="M68" s="105">
        <v>7.1499999999999994E-2</v>
      </c>
      <c r="N68" s="105">
        <v>8.6199999999999999E-2</v>
      </c>
      <c r="O68" s="104">
        <v>150000</v>
      </c>
      <c r="P68" s="104">
        <v>99.7</v>
      </c>
      <c r="Q68" s="104">
        <v>0</v>
      </c>
      <c r="R68" s="104">
        <v>149.55000000000001</v>
      </c>
      <c r="S68" s="105">
        <v>5.0000000000000001E-4</v>
      </c>
      <c r="T68" s="105">
        <f t="shared" si="0"/>
        <v>8.50709008635862E-3</v>
      </c>
      <c r="U68" s="105">
        <f>R68/'סכום נכסי הקרן'!$C$42</f>
        <v>1.4788759158036193E-3</v>
      </c>
    </row>
    <row r="69" spans="2:21" s="100" customFormat="1">
      <c r="B69" s="103" t="s">
        <v>493</v>
      </c>
      <c r="C69" s="103" t="s">
        <v>494</v>
      </c>
      <c r="D69" s="103" t="s">
        <v>100</v>
      </c>
      <c r="E69" s="103" t="s">
        <v>123</v>
      </c>
      <c r="F69" s="103" t="s">
        <v>495</v>
      </c>
      <c r="G69" s="103" t="s">
        <v>496</v>
      </c>
      <c r="H69" s="103" t="s">
        <v>405</v>
      </c>
      <c r="I69" s="103" t="s">
        <v>206</v>
      </c>
      <c r="J69" s="103" t="s">
        <v>497</v>
      </c>
      <c r="K69" s="104">
        <v>2.12</v>
      </c>
      <c r="L69" s="103" t="s">
        <v>102</v>
      </c>
      <c r="M69" s="105">
        <v>6.5000000000000002E-2</v>
      </c>
      <c r="N69" s="105">
        <v>5.6500000000000002E-2</v>
      </c>
      <c r="O69" s="104">
        <v>125000</v>
      </c>
      <c r="P69" s="104">
        <v>101.9</v>
      </c>
      <c r="Q69" s="104">
        <v>0</v>
      </c>
      <c r="R69" s="104">
        <v>127.375</v>
      </c>
      <c r="S69" s="105">
        <v>2.0000000000000001E-4</v>
      </c>
      <c r="T69" s="105">
        <f t="shared" si="0"/>
        <v>7.2456743547303862E-3</v>
      </c>
      <c r="U69" s="105">
        <f>R69/'סכום נכסי הקרן'!$C$42</f>
        <v>1.2595909045502239E-3</v>
      </c>
    </row>
    <row r="70" spans="2:21" s="100" customFormat="1">
      <c r="B70" s="103" t="s">
        <v>498</v>
      </c>
      <c r="C70" s="103" t="s">
        <v>499</v>
      </c>
      <c r="D70" s="103" t="s">
        <v>100</v>
      </c>
      <c r="E70" s="103" t="s">
        <v>123</v>
      </c>
      <c r="F70" s="103" t="s">
        <v>500</v>
      </c>
      <c r="G70" s="103" t="s">
        <v>284</v>
      </c>
      <c r="H70" s="103" t="s">
        <v>396</v>
      </c>
      <c r="I70" s="103" t="s">
        <v>150</v>
      </c>
      <c r="J70" s="103" t="s">
        <v>501</v>
      </c>
      <c r="K70" s="104">
        <v>3.42</v>
      </c>
      <c r="L70" s="103" t="s">
        <v>102</v>
      </c>
      <c r="M70" s="105">
        <v>4.1000000000000002E-2</v>
      </c>
      <c r="N70" s="105">
        <v>6.0999999999999999E-2</v>
      </c>
      <c r="O70" s="104">
        <v>194444.44</v>
      </c>
      <c r="P70" s="104">
        <v>94.37</v>
      </c>
      <c r="Q70" s="104">
        <v>0</v>
      </c>
      <c r="R70" s="104">
        <v>183.49721802799999</v>
      </c>
      <c r="S70" s="105">
        <v>4.0000000000000002E-4</v>
      </c>
      <c r="T70" s="105">
        <f t="shared" si="0"/>
        <v>1.0438163586495386E-2</v>
      </c>
      <c r="U70" s="105">
        <f>R70/'סכום נכסי הקרן'!$C$42</f>
        <v>1.8145744992214968E-3</v>
      </c>
    </row>
    <row r="71" spans="2:21" s="100" customFormat="1">
      <c r="B71" s="103" t="s">
        <v>502</v>
      </c>
      <c r="C71" s="103" t="s">
        <v>503</v>
      </c>
      <c r="D71" s="103" t="s">
        <v>100</v>
      </c>
      <c r="E71" s="103" t="s">
        <v>123</v>
      </c>
      <c r="F71" s="103" t="s">
        <v>504</v>
      </c>
      <c r="G71" s="103" t="s">
        <v>395</v>
      </c>
      <c r="H71" s="103" t="s">
        <v>505</v>
      </c>
      <c r="I71" s="103" t="s">
        <v>206</v>
      </c>
      <c r="J71" s="103" t="s">
        <v>506</v>
      </c>
      <c r="K71" s="104">
        <v>2.2599999999999998</v>
      </c>
      <c r="L71" s="103" t="s">
        <v>102</v>
      </c>
      <c r="M71" s="105">
        <v>2.9000000000000001E-2</v>
      </c>
      <c r="N71" s="105">
        <v>8.2699999999999996E-2</v>
      </c>
      <c r="O71" s="104">
        <v>294300</v>
      </c>
      <c r="P71" s="104">
        <v>89.05</v>
      </c>
      <c r="Q71" s="104">
        <v>4.2673500000000004</v>
      </c>
      <c r="R71" s="104">
        <v>266.3415</v>
      </c>
      <c r="S71" s="105">
        <v>1.4E-3</v>
      </c>
      <c r="T71" s="105">
        <f t="shared" si="0"/>
        <v>1.5150726407461613E-2</v>
      </c>
      <c r="U71" s="105">
        <f>R71/'סכום נכסי הקרן'!$C$42</f>
        <v>2.6338082897292519E-3</v>
      </c>
    </row>
    <row r="72" spans="2:21" s="100" customFormat="1">
      <c r="B72" s="103" t="s">
        <v>507</v>
      </c>
      <c r="C72" s="103" t="s">
        <v>508</v>
      </c>
      <c r="D72" s="103" t="s">
        <v>100</v>
      </c>
      <c r="E72" s="103" t="s">
        <v>123</v>
      </c>
      <c r="F72" s="103" t="s">
        <v>509</v>
      </c>
      <c r="G72" s="103" t="s">
        <v>358</v>
      </c>
      <c r="H72" s="103" t="s">
        <v>505</v>
      </c>
      <c r="I72" s="103" t="s">
        <v>206</v>
      </c>
      <c r="J72" s="103" t="s">
        <v>510</v>
      </c>
      <c r="K72" s="104">
        <v>0.77</v>
      </c>
      <c r="L72" s="103" t="s">
        <v>102</v>
      </c>
      <c r="M72" s="105">
        <v>4.9000000000000002E-2</v>
      </c>
      <c r="N72" s="105">
        <v>0.15770000000000001</v>
      </c>
      <c r="O72" s="104">
        <v>105882.36</v>
      </c>
      <c r="P72" s="104">
        <v>92.73</v>
      </c>
      <c r="Q72" s="104">
        <v>0</v>
      </c>
      <c r="R72" s="104">
        <v>98.184712427999997</v>
      </c>
      <c r="S72" s="105">
        <v>1.5E-3</v>
      </c>
      <c r="T72" s="105">
        <f t="shared" si="0"/>
        <v>5.5851968821679088E-3</v>
      </c>
      <c r="U72" s="105">
        <f>R72/'סכום נכסי הקרן'!$C$42</f>
        <v>9.7093284192493134E-4</v>
      </c>
    </row>
    <row r="73" spans="2:21" s="100" customFormat="1">
      <c r="B73" s="103" t="s">
        <v>511</v>
      </c>
      <c r="C73" s="103" t="s">
        <v>512</v>
      </c>
      <c r="D73" s="103" t="s">
        <v>100</v>
      </c>
      <c r="E73" s="103" t="s">
        <v>123</v>
      </c>
      <c r="F73" s="103" t="s">
        <v>513</v>
      </c>
      <c r="G73" s="103" t="s">
        <v>395</v>
      </c>
      <c r="H73" s="103" t="s">
        <v>514</v>
      </c>
      <c r="I73" s="103" t="s">
        <v>150</v>
      </c>
      <c r="J73" s="103" t="s">
        <v>515</v>
      </c>
      <c r="K73" s="104">
        <v>2.64</v>
      </c>
      <c r="L73" s="103" t="s">
        <v>102</v>
      </c>
      <c r="M73" s="105">
        <v>5.5500000000000001E-2</v>
      </c>
      <c r="N73" s="105">
        <v>6.4899999999999999E-2</v>
      </c>
      <c r="O73" s="104">
        <v>162000</v>
      </c>
      <c r="P73" s="104">
        <v>97.66</v>
      </c>
      <c r="Q73" s="104">
        <v>0</v>
      </c>
      <c r="R73" s="104">
        <v>158.20920000000001</v>
      </c>
      <c r="S73" s="105">
        <v>1E-3</v>
      </c>
      <c r="T73" s="105">
        <f t="shared" si="0"/>
        <v>8.9996651079286404E-3</v>
      </c>
      <c r="U73" s="105">
        <f>R73/'סכום נכסי הקרן'!$C$42</f>
        <v>1.5645053529826677E-3</v>
      </c>
    </row>
    <row r="74" spans="2:21" s="100" customFormat="1">
      <c r="B74" s="103" t="s">
        <v>516</v>
      </c>
      <c r="C74" s="103" t="s">
        <v>517</v>
      </c>
      <c r="D74" s="103" t="s">
        <v>100</v>
      </c>
      <c r="E74" s="103" t="s">
        <v>123</v>
      </c>
      <c r="F74" s="103" t="s">
        <v>518</v>
      </c>
      <c r="G74" s="103" t="s">
        <v>395</v>
      </c>
      <c r="H74" s="103" t="s">
        <v>519</v>
      </c>
      <c r="I74" s="103" t="s">
        <v>206</v>
      </c>
      <c r="J74" s="103" t="s">
        <v>520</v>
      </c>
      <c r="K74" s="104">
        <v>1.21</v>
      </c>
      <c r="L74" s="103" t="s">
        <v>102</v>
      </c>
      <c r="M74" s="105">
        <v>4.8000000000000001E-2</v>
      </c>
      <c r="N74" s="105">
        <v>6.3500000000000001E-2</v>
      </c>
      <c r="O74" s="104">
        <v>81333.33</v>
      </c>
      <c r="P74" s="104">
        <v>99.47</v>
      </c>
      <c r="Q74" s="104">
        <v>0</v>
      </c>
      <c r="R74" s="104">
        <v>80.902263351000002</v>
      </c>
      <c r="S74" s="105">
        <v>6.9999999999999999E-4</v>
      </c>
      <c r="T74" s="105">
        <f t="shared" si="0"/>
        <v>4.6020918924591534E-3</v>
      </c>
      <c r="U74" s="105">
        <f>R74/'סכום נכסי הקרן'!$C$42</f>
        <v>8.0002948046670479E-4</v>
      </c>
    </row>
    <row r="75" spans="2:21" s="100" customFormat="1">
      <c r="B75" s="103" t="s">
        <v>521</v>
      </c>
      <c r="C75" s="103" t="s">
        <v>522</v>
      </c>
      <c r="D75" s="103" t="s">
        <v>100</v>
      </c>
      <c r="E75" s="103" t="s">
        <v>123</v>
      </c>
      <c r="F75" s="103" t="s">
        <v>523</v>
      </c>
      <c r="G75" s="103" t="s">
        <v>392</v>
      </c>
      <c r="H75" s="103" t="s">
        <v>216</v>
      </c>
      <c r="I75" s="103" t="s">
        <v>412</v>
      </c>
      <c r="J75" s="103" t="s">
        <v>301</v>
      </c>
      <c r="K75" s="104">
        <v>4.09</v>
      </c>
      <c r="L75" s="103" t="s">
        <v>102</v>
      </c>
      <c r="M75" s="105">
        <v>4.8500000000000001E-2</v>
      </c>
      <c r="N75" s="105">
        <v>5.5300000000000002E-2</v>
      </c>
      <c r="O75" s="104">
        <v>120000</v>
      </c>
      <c r="P75" s="104">
        <v>97.6</v>
      </c>
      <c r="Q75" s="104">
        <v>0</v>
      </c>
      <c r="R75" s="104">
        <v>117.12</v>
      </c>
      <c r="S75" s="105">
        <v>5.0000000000000001E-4</v>
      </c>
      <c r="T75" s="105">
        <f t="shared" si="0"/>
        <v>6.6623229081532705E-3</v>
      </c>
      <c r="U75" s="105">
        <f>R75/'סכום נכסי הקרן'!$C$42</f>
        <v>1.1581808576323629E-3</v>
      </c>
    </row>
    <row r="76" spans="2:21" s="100" customFormat="1">
      <c r="B76" s="103" t="s">
        <v>524</v>
      </c>
      <c r="C76" s="103" t="s">
        <v>525</v>
      </c>
      <c r="D76" s="103" t="s">
        <v>100</v>
      </c>
      <c r="E76" s="103" t="s">
        <v>123</v>
      </c>
      <c r="F76" s="103" t="s">
        <v>526</v>
      </c>
      <c r="G76" s="103" t="s">
        <v>376</v>
      </c>
      <c r="H76" s="103" t="s">
        <v>216</v>
      </c>
      <c r="I76" s="103" t="s">
        <v>412</v>
      </c>
      <c r="J76" s="103" t="s">
        <v>527</v>
      </c>
      <c r="K76" s="104">
        <v>1.1399999999999999</v>
      </c>
      <c r="L76" s="103" t="s">
        <v>102</v>
      </c>
      <c r="M76" s="105">
        <v>7.2499999999999995E-2</v>
      </c>
      <c r="N76" s="105">
        <v>7.4700000000000003E-2</v>
      </c>
      <c r="O76" s="104">
        <v>148960</v>
      </c>
      <c r="P76" s="104">
        <v>101.99</v>
      </c>
      <c r="Q76" s="104">
        <v>0</v>
      </c>
      <c r="R76" s="104">
        <v>151.92430400000001</v>
      </c>
      <c r="S76" s="105">
        <v>1E-3</v>
      </c>
      <c r="T76" s="105">
        <f t="shared" ref="T76:T118" si="2">R76/$R$11</f>
        <v>8.6421513904067753E-3</v>
      </c>
      <c r="U76" s="105">
        <f>R76/'סכום נכסי הקרן'!$C$42</f>
        <v>1.5023550264849713E-3</v>
      </c>
    </row>
    <row r="77" spans="2:21" s="100" customFormat="1">
      <c r="B77" s="103" t="s">
        <v>528</v>
      </c>
      <c r="C77" s="103" t="s">
        <v>529</v>
      </c>
      <c r="D77" s="103" t="s">
        <v>100</v>
      </c>
      <c r="E77" s="103" t="s">
        <v>123</v>
      </c>
      <c r="F77" s="103" t="s">
        <v>530</v>
      </c>
      <c r="G77" s="103" t="s">
        <v>284</v>
      </c>
      <c r="H77" s="103" t="s">
        <v>216</v>
      </c>
      <c r="I77" s="103" t="s">
        <v>412</v>
      </c>
      <c r="J77" s="103" t="s">
        <v>531</v>
      </c>
      <c r="K77" s="104">
        <v>1.63</v>
      </c>
      <c r="L77" s="103" t="s">
        <v>102</v>
      </c>
      <c r="M77" s="105">
        <v>6.5000000000000002E-2</v>
      </c>
      <c r="N77" s="105">
        <v>0.1075</v>
      </c>
      <c r="O77" s="104">
        <v>151000</v>
      </c>
      <c r="P77" s="104">
        <v>94.2</v>
      </c>
      <c r="Q77" s="104">
        <v>0</v>
      </c>
      <c r="R77" s="104">
        <v>142.24199999999999</v>
      </c>
      <c r="S77" s="105">
        <v>2.5999999999999999E-3</v>
      </c>
      <c r="T77" s="105">
        <f t="shared" si="2"/>
        <v>8.0913775196511054E-3</v>
      </c>
      <c r="U77" s="105">
        <f>R77/'סכום נכסי הקרן'!$C$42</f>
        <v>1.4066082782730751E-3</v>
      </c>
    </row>
    <row r="78" spans="2:21" s="100" customFormat="1">
      <c r="B78" s="103" t="s">
        <v>532</v>
      </c>
      <c r="C78" s="103" t="s">
        <v>533</v>
      </c>
      <c r="D78" s="103" t="s">
        <v>100</v>
      </c>
      <c r="E78" s="103" t="s">
        <v>123</v>
      </c>
      <c r="F78" s="103" t="s">
        <v>534</v>
      </c>
      <c r="G78" s="103" t="s">
        <v>395</v>
      </c>
      <c r="H78" s="103" t="s">
        <v>216</v>
      </c>
      <c r="I78" s="103" t="s">
        <v>412</v>
      </c>
      <c r="J78" s="103" t="s">
        <v>535</v>
      </c>
      <c r="K78" s="104">
        <v>2.65</v>
      </c>
      <c r="L78" s="103" t="s">
        <v>102</v>
      </c>
      <c r="M78" s="105">
        <v>8.5000000000000006E-2</v>
      </c>
      <c r="N78" s="105">
        <v>9.2100000000000001E-2</v>
      </c>
      <c r="O78" s="104">
        <v>100000</v>
      </c>
      <c r="P78" s="104">
        <v>101.1</v>
      </c>
      <c r="Q78" s="104">
        <v>0</v>
      </c>
      <c r="R78" s="104">
        <v>101.1</v>
      </c>
      <c r="S78" s="105">
        <v>1E-3</v>
      </c>
      <c r="T78" s="105">
        <f t="shared" si="2"/>
        <v>5.7510318136466494E-3</v>
      </c>
      <c r="U78" s="105">
        <f>R78/'סכום נכסי הקרן'!$C$42</f>
        <v>9.9976165220826401E-4</v>
      </c>
    </row>
    <row r="79" spans="2:21" s="100" customFormat="1">
      <c r="B79" s="103" t="s">
        <v>536</v>
      </c>
      <c r="C79" s="103" t="s">
        <v>537</v>
      </c>
      <c r="D79" s="103" t="s">
        <v>100</v>
      </c>
      <c r="E79" s="103" t="s">
        <v>123</v>
      </c>
      <c r="F79" s="103" t="s">
        <v>538</v>
      </c>
      <c r="G79" s="103" t="s">
        <v>132</v>
      </c>
      <c r="H79" s="103" t="s">
        <v>216</v>
      </c>
      <c r="I79" s="103" t="s">
        <v>412</v>
      </c>
      <c r="J79" s="103" t="s">
        <v>539</v>
      </c>
      <c r="K79" s="104">
        <v>2.78</v>
      </c>
      <c r="L79" s="103" t="s">
        <v>102</v>
      </c>
      <c r="M79" s="105">
        <v>3.6499999999999998E-2</v>
      </c>
      <c r="N79" s="105">
        <v>5.2999999999999999E-2</v>
      </c>
      <c r="O79" s="104">
        <v>93552</v>
      </c>
      <c r="P79" s="104">
        <v>96.07</v>
      </c>
      <c r="Q79" s="104">
        <v>0</v>
      </c>
      <c r="R79" s="104">
        <v>89.875406400000003</v>
      </c>
      <c r="S79" s="105">
        <v>0</v>
      </c>
      <c r="T79" s="105">
        <f t="shared" si="2"/>
        <v>5.1125254349240531E-3</v>
      </c>
      <c r="U79" s="105">
        <f>R79/'סכום נכסי הקרן'!$C$42</f>
        <v>8.8876345000349355E-4</v>
      </c>
    </row>
    <row r="80" spans="2:21" s="100" customFormat="1">
      <c r="B80" s="103" t="s">
        <v>540</v>
      </c>
      <c r="C80" s="103" t="s">
        <v>541</v>
      </c>
      <c r="D80" s="103" t="s">
        <v>100</v>
      </c>
      <c r="E80" s="103" t="s">
        <v>123</v>
      </c>
      <c r="F80" s="103" t="s">
        <v>542</v>
      </c>
      <c r="G80" s="103" t="s">
        <v>358</v>
      </c>
      <c r="H80" s="103" t="s">
        <v>216</v>
      </c>
      <c r="I80" s="103" t="s">
        <v>412</v>
      </c>
      <c r="J80" s="103" t="s">
        <v>543</v>
      </c>
      <c r="K80" s="104">
        <v>0</v>
      </c>
      <c r="L80" s="103" t="s">
        <v>102</v>
      </c>
      <c r="M80" s="105">
        <v>0.05</v>
      </c>
      <c r="N80" s="105">
        <v>0</v>
      </c>
      <c r="O80" s="104">
        <v>75000</v>
      </c>
      <c r="P80" s="104">
        <v>25</v>
      </c>
      <c r="Q80" s="104">
        <v>0</v>
      </c>
      <c r="R80" s="104">
        <v>18.75</v>
      </c>
      <c r="S80" s="105">
        <v>7.4000000000000003E-3</v>
      </c>
      <c r="T80" s="105">
        <f t="shared" si="2"/>
        <v>1.0665860188513816E-3</v>
      </c>
      <c r="U80" s="105">
        <f>R80/'סכום נכסי הקרן'!$C$42</f>
        <v>1.8541573668550893E-4</v>
      </c>
    </row>
    <row r="81" spans="2:21" s="100" customFormat="1">
      <c r="B81" s="103" t="s">
        <v>544</v>
      </c>
      <c r="C81" s="103" t="s">
        <v>545</v>
      </c>
      <c r="D81" s="103" t="s">
        <v>100</v>
      </c>
      <c r="E81" s="103" t="s">
        <v>123</v>
      </c>
      <c r="F81" s="103" t="s">
        <v>546</v>
      </c>
      <c r="G81" s="103" t="s">
        <v>395</v>
      </c>
      <c r="H81" s="103" t="s">
        <v>216</v>
      </c>
      <c r="I81" s="103" t="s">
        <v>412</v>
      </c>
      <c r="J81" s="103" t="s">
        <v>481</v>
      </c>
      <c r="K81" s="104">
        <v>4.0599999999999996</v>
      </c>
      <c r="L81" s="103" t="s">
        <v>102</v>
      </c>
      <c r="M81" s="105">
        <v>7.0000000000000007E-2</v>
      </c>
      <c r="N81" s="105">
        <v>6.6299999999999998E-2</v>
      </c>
      <c r="O81" s="104">
        <v>94000</v>
      </c>
      <c r="P81" s="104">
        <v>103.9</v>
      </c>
      <c r="Q81" s="104">
        <v>0</v>
      </c>
      <c r="R81" s="104">
        <v>97.665999999999997</v>
      </c>
      <c r="S81" s="105">
        <v>1.8E-3</v>
      </c>
      <c r="T81" s="105">
        <f t="shared" si="2"/>
        <v>5.5556901395807483E-3</v>
      </c>
      <c r="U81" s="105">
        <f>R81/'סכום נכסי הקרן'!$C$42</f>
        <v>9.658033780867687E-4</v>
      </c>
    </row>
    <row r="82" spans="2:21" s="100" customFormat="1">
      <c r="B82" s="103" t="s">
        <v>547</v>
      </c>
      <c r="C82" s="103" t="s">
        <v>548</v>
      </c>
      <c r="D82" s="103" t="s">
        <v>100</v>
      </c>
      <c r="E82" s="103" t="s">
        <v>123</v>
      </c>
      <c r="F82" s="103" t="s">
        <v>504</v>
      </c>
      <c r="G82" s="103" t="s">
        <v>395</v>
      </c>
      <c r="H82" s="103" t="s">
        <v>216</v>
      </c>
      <c r="I82" s="103" t="s">
        <v>412</v>
      </c>
      <c r="J82" s="103" t="s">
        <v>549</v>
      </c>
      <c r="K82" s="104">
        <v>1.1100000000000001</v>
      </c>
      <c r="L82" s="103" t="s">
        <v>102</v>
      </c>
      <c r="M82" s="105">
        <v>5.62E-2</v>
      </c>
      <c r="N82" s="105">
        <v>8.6699999999999999E-2</v>
      </c>
      <c r="O82" s="104">
        <v>171000</v>
      </c>
      <c r="P82" s="104">
        <v>96.93</v>
      </c>
      <c r="Q82" s="104">
        <v>4.8051000000000004</v>
      </c>
      <c r="R82" s="104">
        <v>170.55539999999999</v>
      </c>
      <c r="S82" s="105">
        <v>6.9999999999999999E-4</v>
      </c>
      <c r="T82" s="105">
        <f t="shared" si="2"/>
        <v>9.7019736042455954E-3</v>
      </c>
      <c r="U82" s="105">
        <f>R82/'סכום נכסי הקרן'!$C$42</f>
        <v>1.6865949406235546E-3</v>
      </c>
    </row>
    <row r="83" spans="2:21" s="100" customFormat="1">
      <c r="B83" s="103" t="s">
        <v>550</v>
      </c>
      <c r="C83" s="103" t="s">
        <v>551</v>
      </c>
      <c r="D83" s="103" t="s">
        <v>100</v>
      </c>
      <c r="E83" s="103" t="s">
        <v>123</v>
      </c>
      <c r="F83" s="103" t="s">
        <v>552</v>
      </c>
      <c r="G83" s="103" t="s">
        <v>395</v>
      </c>
      <c r="H83" s="103" t="s">
        <v>216</v>
      </c>
      <c r="I83" s="103" t="s">
        <v>412</v>
      </c>
      <c r="J83" s="103" t="s">
        <v>305</v>
      </c>
      <c r="K83" s="104">
        <v>2.23</v>
      </c>
      <c r="L83" s="103" t="s">
        <v>102</v>
      </c>
      <c r="M83" s="105">
        <v>8.8900000000000007E-2</v>
      </c>
      <c r="N83" s="105">
        <v>7.1800000000000003E-2</v>
      </c>
      <c r="O83" s="104">
        <v>88361</v>
      </c>
      <c r="P83" s="104">
        <v>103.86</v>
      </c>
      <c r="Q83" s="104">
        <v>3.20662</v>
      </c>
      <c r="R83" s="104">
        <v>94.978354600000003</v>
      </c>
      <c r="S83" s="105">
        <v>8.9999999999999998E-4</v>
      </c>
      <c r="T83" s="105">
        <f t="shared" si="2"/>
        <v>5.4028045391930034E-3</v>
      </c>
      <c r="U83" s="105">
        <f>R83/'סכום נכסי הקרן'!$C$42</f>
        <v>9.3922568465794646E-4</v>
      </c>
    </row>
    <row r="84" spans="2:21" s="100" customFormat="1">
      <c r="B84" s="103" t="s">
        <v>553</v>
      </c>
      <c r="C84" s="103" t="s">
        <v>554</v>
      </c>
      <c r="D84" s="103" t="s">
        <v>100</v>
      </c>
      <c r="E84" s="103" t="s">
        <v>123</v>
      </c>
      <c r="F84" s="103" t="s">
        <v>555</v>
      </c>
      <c r="G84" s="103" t="s">
        <v>395</v>
      </c>
      <c r="H84" s="103" t="s">
        <v>216</v>
      </c>
      <c r="I84" s="103" t="s">
        <v>412</v>
      </c>
      <c r="J84" s="103" t="s">
        <v>556</v>
      </c>
      <c r="K84" s="104">
        <v>2.41</v>
      </c>
      <c r="L84" s="103" t="s">
        <v>102</v>
      </c>
      <c r="M84" s="105">
        <v>3.95E-2</v>
      </c>
      <c r="N84" s="105">
        <v>7.3200000000000001E-2</v>
      </c>
      <c r="O84" s="104">
        <v>250000</v>
      </c>
      <c r="P84" s="104">
        <v>92.62</v>
      </c>
      <c r="Q84" s="104">
        <v>0</v>
      </c>
      <c r="R84" s="104">
        <v>231.55</v>
      </c>
      <c r="S84" s="105">
        <v>2.9999999999999997E-4</v>
      </c>
      <c r="T84" s="105">
        <f t="shared" si="2"/>
        <v>1.3171626275468662E-2</v>
      </c>
      <c r="U84" s="105">
        <f>R84/'סכום נכסי הקרן'!$C$42</f>
        <v>2.2897607375749118E-3</v>
      </c>
    </row>
    <row r="85" spans="2:21" s="100" customFormat="1">
      <c r="B85" s="103" t="s">
        <v>557</v>
      </c>
      <c r="C85" s="103" t="s">
        <v>558</v>
      </c>
      <c r="D85" s="103" t="s">
        <v>100</v>
      </c>
      <c r="E85" s="103" t="s">
        <v>123</v>
      </c>
      <c r="F85" s="103" t="s">
        <v>559</v>
      </c>
      <c r="G85" s="103" t="s">
        <v>395</v>
      </c>
      <c r="H85" s="103" t="s">
        <v>216</v>
      </c>
      <c r="I85" s="103" t="s">
        <v>412</v>
      </c>
      <c r="J85" s="103" t="s">
        <v>560</v>
      </c>
      <c r="K85" s="104">
        <v>3.96</v>
      </c>
      <c r="L85" s="103" t="s">
        <v>102</v>
      </c>
      <c r="M85" s="105">
        <v>8.1500000000000003E-2</v>
      </c>
      <c r="N85" s="105">
        <v>8.4500000000000006E-2</v>
      </c>
      <c r="O85" s="104">
        <v>101000</v>
      </c>
      <c r="P85" s="104">
        <v>99.5</v>
      </c>
      <c r="Q85" s="104">
        <v>0</v>
      </c>
      <c r="R85" s="104">
        <v>100.495</v>
      </c>
      <c r="S85" s="105">
        <v>0</v>
      </c>
      <c r="T85" s="105">
        <f t="shared" si="2"/>
        <v>5.7166166381050453E-3</v>
      </c>
      <c r="U85" s="105">
        <f>R85/'סכום נכסי הקרן'!$C$42</f>
        <v>9.9377890443787839E-4</v>
      </c>
    </row>
    <row r="86" spans="2:21" s="100" customFormat="1">
      <c r="B86" s="103" t="s">
        <v>561</v>
      </c>
      <c r="C86" s="103">
        <v>11880440</v>
      </c>
      <c r="D86" s="103" t="s">
        <v>100</v>
      </c>
      <c r="E86" s="103" t="s">
        <v>123</v>
      </c>
      <c r="F86" s="103" t="s">
        <v>562</v>
      </c>
      <c r="G86" s="103" t="s">
        <v>395</v>
      </c>
      <c r="H86" s="103" t="s">
        <v>216</v>
      </c>
      <c r="I86" s="103" t="s">
        <v>412</v>
      </c>
      <c r="J86" s="103" t="s">
        <v>520</v>
      </c>
      <c r="K86" s="104">
        <v>1.81</v>
      </c>
      <c r="L86" s="103" t="s">
        <v>102</v>
      </c>
      <c r="M86" s="105">
        <v>0.06</v>
      </c>
      <c r="N86" s="105">
        <v>7.4099999999999999E-2</v>
      </c>
      <c r="O86" s="104">
        <v>121000</v>
      </c>
      <c r="P86" s="104">
        <f t="shared" ref="P86:P87" si="3">R86*1000/O86*100</f>
        <v>98.190610125095873</v>
      </c>
      <c r="Q86" s="104">
        <v>0</v>
      </c>
      <c r="R86" s="104">
        <f>118810.638251366/1000</f>
        <v>118.810638251366</v>
      </c>
      <c r="S86" s="105">
        <v>1E-3</v>
      </c>
      <c r="T86" s="105">
        <f t="shared" si="2"/>
        <v>6.7584941679848607E-3</v>
      </c>
      <c r="U86" s="105">
        <f>R86/'סכום נכסי הקרן'!$C$42</f>
        <v>1.1748993075974684E-3</v>
      </c>
    </row>
    <row r="87" spans="2:21" s="100" customFormat="1">
      <c r="B87" s="103" t="s">
        <v>561</v>
      </c>
      <c r="C87" s="103">
        <v>1188044</v>
      </c>
      <c r="D87" s="103" t="s">
        <v>100</v>
      </c>
      <c r="E87" s="103" t="s">
        <v>123</v>
      </c>
      <c r="F87" s="103" t="s">
        <v>562</v>
      </c>
      <c r="G87" s="103" t="s">
        <v>395</v>
      </c>
      <c r="H87" s="103" t="s">
        <v>216</v>
      </c>
      <c r="I87" s="103" t="s">
        <v>412</v>
      </c>
      <c r="J87" s="103" t="s">
        <v>520</v>
      </c>
      <c r="K87" s="104">
        <v>0</v>
      </c>
      <c r="L87" s="103" t="s">
        <v>102</v>
      </c>
      <c r="M87" s="105">
        <v>0</v>
      </c>
      <c r="N87" s="105">
        <v>0</v>
      </c>
      <c r="O87" s="104">
        <v>121500</v>
      </c>
      <c r="P87" s="104">
        <f t="shared" si="3"/>
        <v>98.259999999999991</v>
      </c>
      <c r="Q87" s="104">
        <v>0</v>
      </c>
      <c r="R87" s="104">
        <f>119385.9/1000</f>
        <v>119.38589999999999</v>
      </c>
      <c r="S87" s="105">
        <v>0</v>
      </c>
      <c r="T87" s="105">
        <f t="shared" si="2"/>
        <v>6.7912176953594215E-3</v>
      </c>
      <c r="U87" s="105">
        <f>R87/'סכום נכסי הקרן'!$C$42</f>
        <v>1.1805879785793333E-3</v>
      </c>
    </row>
    <row r="88" spans="2:21" s="100" customFormat="1">
      <c r="B88" s="103" t="s">
        <v>563</v>
      </c>
      <c r="C88" s="103" t="s">
        <v>564</v>
      </c>
      <c r="D88" s="103" t="s">
        <v>100</v>
      </c>
      <c r="E88" s="103" t="s">
        <v>123</v>
      </c>
      <c r="F88" s="103" t="s">
        <v>565</v>
      </c>
      <c r="G88" s="103" t="s">
        <v>566</v>
      </c>
      <c r="H88" s="103" t="s">
        <v>216</v>
      </c>
      <c r="I88" s="103" t="s">
        <v>412</v>
      </c>
      <c r="J88" s="103" t="s">
        <v>567</v>
      </c>
      <c r="K88" s="104">
        <v>0.74</v>
      </c>
      <c r="L88" s="103" t="s">
        <v>102</v>
      </c>
      <c r="M88" s="105">
        <v>4.0500000000000001E-2</v>
      </c>
      <c r="N88" s="105">
        <v>7.1999999999999995E-2</v>
      </c>
      <c r="O88" s="104">
        <v>300000</v>
      </c>
      <c r="P88" s="104">
        <v>99.7</v>
      </c>
      <c r="Q88" s="104">
        <v>0</v>
      </c>
      <c r="R88" s="104">
        <v>299.10000000000002</v>
      </c>
      <c r="S88" s="105">
        <v>2.5000000000000001E-3</v>
      </c>
      <c r="T88" s="105">
        <f t="shared" si="2"/>
        <v>1.701418017271724E-2</v>
      </c>
      <c r="U88" s="105">
        <f>R88/'סכום נכסי הקרן'!$C$42</f>
        <v>2.9577518316072386E-3</v>
      </c>
    </row>
    <row r="89" spans="2:21" s="100" customFormat="1">
      <c r="B89" s="103" t="s">
        <v>568</v>
      </c>
      <c r="C89" s="103" t="s">
        <v>569</v>
      </c>
      <c r="D89" s="103" t="s">
        <v>100</v>
      </c>
      <c r="E89" s="103" t="s">
        <v>123</v>
      </c>
      <c r="F89" s="103" t="s">
        <v>570</v>
      </c>
      <c r="G89" s="103" t="s">
        <v>395</v>
      </c>
      <c r="H89" s="103" t="s">
        <v>216</v>
      </c>
      <c r="I89" s="103" t="s">
        <v>412</v>
      </c>
      <c r="J89" s="103" t="s">
        <v>549</v>
      </c>
      <c r="K89" s="104">
        <v>0.99</v>
      </c>
      <c r="L89" s="103" t="s">
        <v>102</v>
      </c>
      <c r="M89" s="105">
        <v>4.3499999999999997E-2</v>
      </c>
      <c r="N89" s="105">
        <v>8.5699999999999998E-2</v>
      </c>
      <c r="O89" s="104">
        <v>105000</v>
      </c>
      <c r="P89" s="104">
        <v>98.11</v>
      </c>
      <c r="Q89" s="104">
        <v>0</v>
      </c>
      <c r="R89" s="104">
        <v>103.0155</v>
      </c>
      <c r="S89" s="105">
        <v>2.2000000000000001E-3</v>
      </c>
      <c r="T89" s="105">
        <f t="shared" si="2"/>
        <v>5.8599942413325072E-3</v>
      </c>
      <c r="U89" s="105">
        <f>R89/'סכום נכסי הקרן'!$C$42</f>
        <v>1.0187037238680557E-3</v>
      </c>
    </row>
    <row r="90" spans="2:21" s="100" customFormat="1">
      <c r="B90" s="103" t="s">
        <v>571</v>
      </c>
      <c r="C90" s="103" t="s">
        <v>572</v>
      </c>
      <c r="D90" s="103" t="s">
        <v>100</v>
      </c>
      <c r="E90" s="103" t="s">
        <v>123</v>
      </c>
      <c r="F90" s="103" t="s">
        <v>570</v>
      </c>
      <c r="G90" s="103" t="s">
        <v>395</v>
      </c>
      <c r="H90" s="103" t="s">
        <v>216</v>
      </c>
      <c r="I90" s="103" t="s">
        <v>412</v>
      </c>
      <c r="J90" s="103" t="s">
        <v>573</v>
      </c>
      <c r="K90" s="104">
        <v>1.86</v>
      </c>
      <c r="L90" s="103" t="s">
        <v>102</v>
      </c>
      <c r="M90" s="105">
        <v>4.48E-2</v>
      </c>
      <c r="N90" s="105">
        <v>8.0100000000000005E-2</v>
      </c>
      <c r="O90" s="104">
        <v>280000</v>
      </c>
      <c r="P90" s="104">
        <v>95.96</v>
      </c>
      <c r="Q90" s="104">
        <v>0</v>
      </c>
      <c r="R90" s="104">
        <v>268.68799999999999</v>
      </c>
      <c r="S90" s="105">
        <v>2.3E-3</v>
      </c>
      <c r="T90" s="105">
        <f t="shared" si="2"/>
        <v>1.5284206092434135E-2</v>
      </c>
      <c r="U90" s="105">
        <f>R90/'סכום נכסי הקרן'!$C$42</f>
        <v>2.6570124511229878E-3</v>
      </c>
    </row>
    <row r="91" spans="2:21" s="100" customFormat="1">
      <c r="B91" s="103" t="s">
        <v>574</v>
      </c>
      <c r="C91" s="103" t="s">
        <v>575</v>
      </c>
      <c r="D91" s="103" t="s">
        <v>100</v>
      </c>
      <c r="E91" s="103" t="s">
        <v>123</v>
      </c>
      <c r="F91" s="103" t="s">
        <v>570</v>
      </c>
      <c r="G91" s="103" t="s">
        <v>395</v>
      </c>
      <c r="H91" s="103" t="s">
        <v>216</v>
      </c>
      <c r="I91" s="103" t="s">
        <v>412</v>
      </c>
      <c r="J91" s="103" t="s">
        <v>576</v>
      </c>
      <c r="K91" s="104">
        <v>0.99</v>
      </c>
      <c r="L91" s="103" t="s">
        <v>102</v>
      </c>
      <c r="M91" s="105">
        <v>0.06</v>
      </c>
      <c r="N91" s="105">
        <v>6.7900000000000002E-2</v>
      </c>
      <c r="O91" s="104">
        <v>41000</v>
      </c>
      <c r="P91" s="104">
        <v>102.4</v>
      </c>
      <c r="Q91" s="104">
        <v>0</v>
      </c>
      <c r="R91" s="104">
        <v>41.984000000000002</v>
      </c>
      <c r="S91" s="105">
        <v>5.0000000000000001E-4</v>
      </c>
      <c r="T91" s="105">
        <f t="shared" si="2"/>
        <v>2.3882425288243416E-3</v>
      </c>
      <c r="U91" s="105">
        <f>R91/'סכום נכסי הקרן'!$C$42</f>
        <v>4.1517302874690169E-4</v>
      </c>
    </row>
    <row r="92" spans="2:21" s="100" customFormat="1">
      <c r="B92" s="103" t="s">
        <v>577</v>
      </c>
      <c r="C92" s="103" t="s">
        <v>578</v>
      </c>
      <c r="D92" s="103" t="s">
        <v>100</v>
      </c>
      <c r="E92" s="103" t="s">
        <v>123</v>
      </c>
      <c r="F92" s="103" t="s">
        <v>579</v>
      </c>
      <c r="G92" s="103" t="s">
        <v>395</v>
      </c>
      <c r="H92" s="103" t="s">
        <v>216</v>
      </c>
      <c r="I92" s="103" t="s">
        <v>412</v>
      </c>
      <c r="J92" s="103" t="s">
        <v>580</v>
      </c>
      <c r="K92" s="104">
        <v>1.03</v>
      </c>
      <c r="L92" s="103" t="s">
        <v>102</v>
      </c>
      <c r="M92" s="105">
        <v>4.4900000000000002E-2</v>
      </c>
      <c r="N92" s="105">
        <v>6.6100000000000006E-2</v>
      </c>
      <c r="O92" s="104">
        <v>69331.850000000006</v>
      </c>
      <c r="P92" s="104">
        <v>97.99</v>
      </c>
      <c r="Q92" s="104">
        <v>0</v>
      </c>
      <c r="R92" s="104">
        <v>67.938279815000001</v>
      </c>
      <c r="S92" s="105">
        <v>8.0000000000000004E-4</v>
      </c>
      <c r="T92" s="105">
        <f t="shared" si="2"/>
        <v>3.8646410344262416E-3</v>
      </c>
      <c r="U92" s="105">
        <f>R92/'סכום נכסי הקרן'!$C$42</f>
        <v>6.718307307223715E-4</v>
      </c>
    </row>
    <row r="93" spans="2:21" s="100" customFormat="1">
      <c r="B93" s="99" t="s">
        <v>287</v>
      </c>
      <c r="K93" s="101">
        <v>2.5</v>
      </c>
      <c r="N93" s="102">
        <v>3.8300000000000001E-2</v>
      </c>
      <c r="O93" s="101">
        <f>O94+O95</f>
        <v>450000</v>
      </c>
      <c r="Q93" s="101">
        <v>0</v>
      </c>
      <c r="R93" s="101">
        <v>472.27030054644808</v>
      </c>
      <c r="T93" s="102">
        <f t="shared" si="2"/>
        <v>2.6864901316351015E-2</v>
      </c>
      <c r="U93" s="102">
        <f>R93/'סכום נכסי הקרן'!$C$42</f>
        <v>4.670205103493673E-3</v>
      </c>
    </row>
    <row r="94" spans="2:21" s="100" customFormat="1">
      <c r="B94" s="103" t="s">
        <v>581</v>
      </c>
      <c r="C94" s="103">
        <v>11940180</v>
      </c>
      <c r="D94" s="103" t="s">
        <v>100</v>
      </c>
      <c r="E94" s="103" t="s">
        <v>123</v>
      </c>
      <c r="F94" s="103" t="s">
        <v>582</v>
      </c>
      <c r="G94" s="103" t="s">
        <v>358</v>
      </c>
      <c r="H94" s="103" t="s">
        <v>359</v>
      </c>
      <c r="I94" s="103" t="s">
        <v>150</v>
      </c>
      <c r="J94" s="103" t="s">
        <v>583</v>
      </c>
      <c r="K94" s="104">
        <v>2.4700000000000002</v>
      </c>
      <c r="L94" s="103" t="s">
        <v>102</v>
      </c>
      <c r="M94" s="105">
        <v>6.3600000000000004E-2</v>
      </c>
      <c r="N94" s="105">
        <v>3.7900000000000003E-2</v>
      </c>
      <c r="O94" s="104">
        <v>225000</v>
      </c>
      <c r="P94" s="104">
        <f>R94*1000/O94*100</f>
        <v>103.9079113539769</v>
      </c>
      <c r="Q94" s="104">
        <v>0</v>
      </c>
      <c r="R94" s="104">
        <f>233792.800546448/1000</f>
        <v>233.79280054644801</v>
      </c>
      <c r="S94" s="105">
        <v>1.1000000000000001E-3</v>
      </c>
      <c r="T94" s="105">
        <f t="shared" si="2"/>
        <v>1.3299207059784058E-2</v>
      </c>
      <c r="U94" s="105">
        <f>R94/'סכום נכסי הקרן'!$C$42</f>
        <v>2.3119394317380219E-3</v>
      </c>
    </row>
    <row r="95" spans="2:21" s="100" customFormat="1">
      <c r="B95" s="103" t="s">
        <v>581</v>
      </c>
      <c r="C95" s="103">
        <v>1194018</v>
      </c>
      <c r="D95" s="103" t="s">
        <v>100</v>
      </c>
      <c r="E95" s="103" t="s">
        <v>123</v>
      </c>
      <c r="F95" s="103" t="s">
        <v>582</v>
      </c>
      <c r="G95" s="103" t="s">
        <v>358</v>
      </c>
      <c r="H95" s="103" t="s">
        <v>359</v>
      </c>
      <c r="I95" s="103" t="s">
        <v>150</v>
      </c>
      <c r="J95" s="103" t="s">
        <v>583</v>
      </c>
      <c r="K95" s="104">
        <v>0</v>
      </c>
      <c r="L95" s="103" t="s">
        <v>102</v>
      </c>
      <c r="M95" s="105">
        <v>0</v>
      </c>
      <c r="N95" s="105">
        <v>0</v>
      </c>
      <c r="O95" s="104">
        <v>225000</v>
      </c>
      <c r="P95" s="104">
        <f>R95*1000/O95*100</f>
        <v>105.99000000000001</v>
      </c>
      <c r="Q95" s="104">
        <v>0</v>
      </c>
      <c r="R95" s="104">
        <f>238477.5/1000</f>
        <v>238.47749999999999</v>
      </c>
      <c r="S95" s="105">
        <v>0</v>
      </c>
      <c r="T95" s="105">
        <f t="shared" si="2"/>
        <v>1.3565694256566951E-2</v>
      </c>
      <c r="U95" s="105">
        <f>R95/'סכום נכסי הקרן'!$C$42</f>
        <v>2.3582656717556507E-3</v>
      </c>
    </row>
    <row r="96" spans="2:21" s="100" customFormat="1">
      <c r="B96" s="99" t="s">
        <v>584</v>
      </c>
      <c r="K96" s="101">
        <v>0</v>
      </c>
      <c r="N96" s="102">
        <v>0</v>
      </c>
      <c r="O96" s="101">
        <v>0</v>
      </c>
      <c r="Q96" s="101">
        <v>0</v>
      </c>
      <c r="R96" s="101">
        <v>0</v>
      </c>
      <c r="T96" s="102">
        <f t="shared" si="2"/>
        <v>0</v>
      </c>
      <c r="U96" s="102">
        <f>R96/'סכום נכסי הקרן'!$C$42</f>
        <v>0</v>
      </c>
    </row>
    <row r="97" spans="2:21" s="100" customFormat="1">
      <c r="B97" s="103" t="s">
        <v>216</v>
      </c>
      <c r="C97" s="103" t="s">
        <v>216</v>
      </c>
      <c r="G97" s="103" t="s">
        <v>216</v>
      </c>
      <c r="H97" s="103" t="s">
        <v>216</v>
      </c>
      <c r="K97" s="104">
        <v>0</v>
      </c>
      <c r="L97" s="103" t="s">
        <v>216</v>
      </c>
      <c r="M97" s="105">
        <v>0</v>
      </c>
      <c r="N97" s="105">
        <v>0</v>
      </c>
      <c r="O97" s="104">
        <v>0</v>
      </c>
      <c r="P97" s="104">
        <v>0</v>
      </c>
      <c r="R97" s="104">
        <v>0</v>
      </c>
      <c r="S97" s="105">
        <v>0</v>
      </c>
      <c r="T97" s="105">
        <f t="shared" si="2"/>
        <v>0</v>
      </c>
      <c r="U97" s="105">
        <f>R97/'סכום נכסי הקרן'!$C$42</f>
        <v>0</v>
      </c>
    </row>
    <row r="98" spans="2:21" s="100" customFormat="1">
      <c r="B98" s="99" t="s">
        <v>221</v>
      </c>
      <c r="K98" s="101">
        <v>4.88</v>
      </c>
      <c r="N98" s="102">
        <v>5.6300000000000003E-2</v>
      </c>
      <c r="O98" s="101">
        <v>721000</v>
      </c>
      <c r="Q98" s="101">
        <v>0</v>
      </c>
      <c r="R98" s="101">
        <v>2593.9381642990202</v>
      </c>
      <c r="T98" s="102">
        <f t="shared" si="2"/>
        <v>0.1475551029230055</v>
      </c>
      <c r="U98" s="102">
        <f>R98/'סכום נכסי הקרן'!$C$42</f>
        <v>2.5651037634675172E-2</v>
      </c>
    </row>
    <row r="99" spans="2:21" s="100" customFormat="1">
      <c r="B99" s="99" t="s">
        <v>288</v>
      </c>
      <c r="K99" s="101">
        <v>4.4400000000000004</v>
      </c>
      <c r="N99" s="102">
        <v>5.91E-2</v>
      </c>
      <c r="O99" s="101">
        <v>160000</v>
      </c>
      <c r="Q99" s="101">
        <v>0</v>
      </c>
      <c r="R99" s="101">
        <v>553.84604970420003</v>
      </c>
      <c r="T99" s="102">
        <f t="shared" si="2"/>
        <v>3.150530417123025E-2</v>
      </c>
      <c r="U99" s="102">
        <f>R99/'סכום נכסי הקרן'!$C$42</f>
        <v>5.4768945768673728E-3</v>
      </c>
    </row>
    <row r="100" spans="2:21" s="100" customFormat="1">
      <c r="B100" s="103" t="s">
        <v>585</v>
      </c>
      <c r="C100" s="103" t="s">
        <v>586</v>
      </c>
      <c r="D100" s="103" t="s">
        <v>100</v>
      </c>
      <c r="E100" s="103" t="s">
        <v>587</v>
      </c>
      <c r="F100" s="103" t="s">
        <v>292</v>
      </c>
      <c r="G100" s="103" t="s">
        <v>588</v>
      </c>
      <c r="H100" s="103" t="s">
        <v>589</v>
      </c>
      <c r="I100" s="103" t="s">
        <v>590</v>
      </c>
      <c r="J100" s="103" t="s">
        <v>591</v>
      </c>
      <c r="K100" s="104">
        <v>6.24</v>
      </c>
      <c r="L100" s="103" t="s">
        <v>106</v>
      </c>
      <c r="M100" s="105">
        <v>3.2800000000000003E-2</v>
      </c>
      <c r="N100" s="105">
        <v>5.0099999999999999E-2</v>
      </c>
      <c r="O100" s="104">
        <v>27000</v>
      </c>
      <c r="P100" s="104">
        <v>91.480680740740738</v>
      </c>
      <c r="Q100" s="104">
        <v>0</v>
      </c>
      <c r="R100" s="104">
        <v>89.586115842599995</v>
      </c>
      <c r="S100" s="105">
        <v>0</v>
      </c>
      <c r="T100" s="105">
        <f t="shared" si="2"/>
        <v>5.0960692608489292E-3</v>
      </c>
      <c r="U100" s="105">
        <f>R100/'סכום נכסי הקרן'!$C$42</f>
        <v>8.8590270217328104E-4</v>
      </c>
    </row>
    <row r="101" spans="2:21" s="100" customFormat="1">
      <c r="B101" s="103" t="s">
        <v>592</v>
      </c>
      <c r="C101" s="103" t="s">
        <v>593</v>
      </c>
      <c r="D101" s="103" t="s">
        <v>100</v>
      </c>
      <c r="E101" s="103" t="s">
        <v>587</v>
      </c>
      <c r="F101" s="103" t="s">
        <v>594</v>
      </c>
      <c r="G101" s="103" t="s">
        <v>588</v>
      </c>
      <c r="H101" s="103" t="s">
        <v>595</v>
      </c>
      <c r="I101" s="103" t="s">
        <v>590</v>
      </c>
      <c r="J101" s="103" t="s">
        <v>591</v>
      </c>
      <c r="K101" s="104">
        <v>6.46</v>
      </c>
      <c r="L101" s="103" t="s">
        <v>106</v>
      </c>
      <c r="M101" s="105">
        <v>3.0800000000000001E-2</v>
      </c>
      <c r="N101" s="105">
        <v>5.0700000000000002E-2</v>
      </c>
      <c r="O101" s="104">
        <v>27000</v>
      </c>
      <c r="P101" s="104">
        <v>89.040419629629625</v>
      </c>
      <c r="Q101" s="104">
        <v>0</v>
      </c>
      <c r="R101" s="104">
        <v>87.196392539100003</v>
      </c>
      <c r="S101" s="105">
        <v>0</v>
      </c>
      <c r="T101" s="105">
        <f t="shared" si="2"/>
        <v>4.9601308360789857E-3</v>
      </c>
      <c r="U101" s="105">
        <f>R101/'סכום נכסי הקרן'!$C$42</f>
        <v>8.6227111247765551E-4</v>
      </c>
    </row>
    <row r="102" spans="2:21" s="100" customFormat="1">
      <c r="B102" s="103" t="s">
        <v>596</v>
      </c>
      <c r="C102" s="103" t="s">
        <v>597</v>
      </c>
      <c r="D102" s="103" t="s">
        <v>123</v>
      </c>
      <c r="E102" s="103" t="s">
        <v>587</v>
      </c>
      <c r="F102" s="103" t="s">
        <v>598</v>
      </c>
      <c r="G102" s="103" t="s">
        <v>599</v>
      </c>
      <c r="H102" s="103" t="s">
        <v>600</v>
      </c>
      <c r="I102" s="103" t="s">
        <v>590</v>
      </c>
      <c r="J102" s="103" t="s">
        <v>591</v>
      </c>
      <c r="K102" s="104">
        <v>1.45</v>
      </c>
      <c r="L102" s="103" t="s">
        <v>106</v>
      </c>
      <c r="M102" s="105">
        <v>6.13E-2</v>
      </c>
      <c r="N102" s="105">
        <v>6.4699999999999994E-2</v>
      </c>
      <c r="O102" s="104">
        <v>18000</v>
      </c>
      <c r="P102" s="104">
        <v>99.666499999999999</v>
      </c>
      <c r="Q102" s="104">
        <v>0</v>
      </c>
      <c r="R102" s="104">
        <v>65.068271190000004</v>
      </c>
      <c r="S102" s="105">
        <v>0</v>
      </c>
      <c r="T102" s="105">
        <f t="shared" si="2"/>
        <v>3.7013817771778218E-3</v>
      </c>
      <c r="U102" s="105">
        <f>R102/'סכום נכסי הקרן'!$C$42</f>
        <v>6.4344967666913743E-4</v>
      </c>
    </row>
    <row r="103" spans="2:21" s="100" customFormat="1">
      <c r="B103" s="103" t="s">
        <v>601</v>
      </c>
      <c r="C103" s="103" t="s">
        <v>602</v>
      </c>
      <c r="D103" s="103" t="s">
        <v>123</v>
      </c>
      <c r="E103" s="103" t="s">
        <v>587</v>
      </c>
      <c r="F103" s="103" t="s">
        <v>598</v>
      </c>
      <c r="G103" s="103" t="s">
        <v>599</v>
      </c>
      <c r="H103" s="103" t="s">
        <v>600</v>
      </c>
      <c r="I103" s="103" t="s">
        <v>590</v>
      </c>
      <c r="J103" s="103" t="s">
        <v>591</v>
      </c>
      <c r="K103" s="104">
        <v>3.18</v>
      </c>
      <c r="L103" s="103" t="s">
        <v>106</v>
      </c>
      <c r="M103" s="105">
        <v>6.5000000000000002E-2</v>
      </c>
      <c r="N103" s="105">
        <v>7.5700000000000003E-2</v>
      </c>
      <c r="O103" s="104">
        <v>18000</v>
      </c>
      <c r="P103" s="104">
        <v>97.17</v>
      </c>
      <c r="Q103" s="104">
        <v>0</v>
      </c>
      <c r="R103" s="104">
        <v>63.438406200000003</v>
      </c>
      <c r="S103" s="105">
        <v>0</v>
      </c>
      <c r="T103" s="105">
        <f t="shared" si="2"/>
        <v>3.6086675792605231E-3</v>
      </c>
      <c r="U103" s="105">
        <f>R103/'סכום נכסי הקרן'!$C$42</f>
        <v>6.2733220371880309E-4</v>
      </c>
    </row>
    <row r="104" spans="2:21" s="100" customFormat="1">
      <c r="B104" s="103" t="s">
        <v>603</v>
      </c>
      <c r="C104" s="103" t="s">
        <v>604</v>
      </c>
      <c r="D104" s="103" t="s">
        <v>123</v>
      </c>
      <c r="E104" s="103" t="s">
        <v>587</v>
      </c>
      <c r="F104" s="103" t="s">
        <v>605</v>
      </c>
      <c r="G104" s="103" t="s">
        <v>606</v>
      </c>
      <c r="H104" s="103" t="s">
        <v>600</v>
      </c>
      <c r="I104" s="103" t="s">
        <v>590</v>
      </c>
      <c r="J104" s="103" t="s">
        <v>607</v>
      </c>
      <c r="K104" s="104">
        <v>3.12</v>
      </c>
      <c r="L104" s="103" t="s">
        <v>106</v>
      </c>
      <c r="M104" s="105">
        <v>4.7500000000000001E-2</v>
      </c>
      <c r="N104" s="105">
        <v>6.2300000000000001E-2</v>
      </c>
      <c r="O104" s="104">
        <v>30000</v>
      </c>
      <c r="P104" s="104">
        <v>96.537916666666661</v>
      </c>
      <c r="Q104" s="104">
        <v>0</v>
      </c>
      <c r="R104" s="104">
        <v>105.042907125</v>
      </c>
      <c r="S104" s="105">
        <v>0</v>
      </c>
      <c r="T104" s="105">
        <f t="shared" si="2"/>
        <v>5.9753224596815558E-3</v>
      </c>
      <c r="U104" s="105">
        <f>R104/'סכום נכסי הקרן'!$C$42</f>
        <v>1.0387524271023663E-3</v>
      </c>
    </row>
    <row r="105" spans="2:21" s="100" customFormat="1">
      <c r="B105" s="103" t="s">
        <v>608</v>
      </c>
      <c r="C105" s="103" t="s">
        <v>609</v>
      </c>
      <c r="D105" s="103" t="s">
        <v>123</v>
      </c>
      <c r="E105" s="103" t="s">
        <v>587</v>
      </c>
      <c r="F105" s="103" t="s">
        <v>605</v>
      </c>
      <c r="G105" s="103" t="s">
        <v>606</v>
      </c>
      <c r="H105" s="103" t="s">
        <v>600</v>
      </c>
      <c r="I105" s="103" t="s">
        <v>590</v>
      </c>
      <c r="J105" s="103" t="s">
        <v>607</v>
      </c>
      <c r="K105" s="104">
        <v>4.7</v>
      </c>
      <c r="L105" s="103" t="s">
        <v>106</v>
      </c>
      <c r="M105" s="105">
        <v>5.1299999999999998E-2</v>
      </c>
      <c r="N105" s="105">
        <v>6.2199999999999998E-2</v>
      </c>
      <c r="O105" s="104">
        <v>30000</v>
      </c>
      <c r="P105" s="104">
        <v>96.201041666666669</v>
      </c>
      <c r="Q105" s="104">
        <v>0</v>
      </c>
      <c r="R105" s="104">
        <v>104.6763534375</v>
      </c>
      <c r="S105" s="105">
        <v>0</v>
      </c>
      <c r="T105" s="105">
        <f t="shared" si="2"/>
        <v>5.9544712043084402E-3</v>
      </c>
      <c r="U105" s="105">
        <f>R105/'סכום נכסי הקרן'!$C$42</f>
        <v>1.0351276365955608E-3</v>
      </c>
    </row>
    <row r="106" spans="2:21" s="100" customFormat="1">
      <c r="B106" s="103" t="s">
        <v>610</v>
      </c>
      <c r="C106" s="103" t="s">
        <v>611</v>
      </c>
      <c r="D106" s="103" t="s">
        <v>123</v>
      </c>
      <c r="E106" s="103" t="s">
        <v>587</v>
      </c>
      <c r="F106" s="103" t="s">
        <v>605</v>
      </c>
      <c r="G106" s="103" t="s">
        <v>606</v>
      </c>
      <c r="H106" s="103" t="s">
        <v>600</v>
      </c>
      <c r="I106" s="103" t="s">
        <v>590</v>
      </c>
      <c r="J106" s="103" t="s">
        <v>607</v>
      </c>
      <c r="K106" s="104">
        <v>5.67</v>
      </c>
      <c r="L106" s="103" t="s">
        <v>110</v>
      </c>
      <c r="M106" s="105">
        <v>3.7499999999999999E-2</v>
      </c>
      <c r="N106" s="105">
        <v>4.48E-2</v>
      </c>
      <c r="O106" s="104">
        <v>10000</v>
      </c>
      <c r="P106" s="104">
        <v>96.813249999999996</v>
      </c>
      <c r="Q106" s="104">
        <v>0</v>
      </c>
      <c r="R106" s="104">
        <v>38.837603369999997</v>
      </c>
      <c r="S106" s="105">
        <v>0</v>
      </c>
      <c r="T106" s="105">
        <f t="shared" si="2"/>
        <v>2.2092610538739892E-3</v>
      </c>
      <c r="U106" s="105">
        <f>R106/'סכום נכסי הקרן'!$C$42</f>
        <v>3.8405881813056818E-4</v>
      </c>
    </row>
    <row r="107" spans="2:21" s="100" customFormat="1">
      <c r="B107" s="99" t="s">
        <v>289</v>
      </c>
      <c r="K107" s="101">
        <v>5</v>
      </c>
      <c r="N107" s="102">
        <v>5.5599999999999997E-2</v>
      </c>
      <c r="O107" s="101">
        <v>561000</v>
      </c>
      <c r="Q107" s="101">
        <v>0</v>
      </c>
      <c r="R107" s="101">
        <v>2040.09211459482</v>
      </c>
      <c r="T107" s="102">
        <f t="shared" si="2"/>
        <v>0.11604979875177523</v>
      </c>
      <c r="U107" s="102">
        <f>R107/'סכום נכסי הקרן'!$C$42</f>
        <v>2.0174143057807799E-2</v>
      </c>
    </row>
    <row r="108" spans="2:21" s="100" customFormat="1">
      <c r="B108" s="103" t="s">
        <v>612</v>
      </c>
      <c r="C108" s="103" t="s">
        <v>613</v>
      </c>
      <c r="D108" s="103" t="s">
        <v>123</v>
      </c>
      <c r="E108" s="103" t="s">
        <v>587</v>
      </c>
      <c r="F108" s="103" t="s">
        <v>614</v>
      </c>
      <c r="G108" s="103" t="s">
        <v>615</v>
      </c>
      <c r="H108" s="103" t="s">
        <v>616</v>
      </c>
      <c r="I108" s="103" t="s">
        <v>617</v>
      </c>
      <c r="J108" s="103" t="s">
        <v>618</v>
      </c>
      <c r="K108" s="104">
        <v>5.23</v>
      </c>
      <c r="L108" s="103" t="s">
        <v>106</v>
      </c>
      <c r="M108" s="105">
        <v>5.2999999999999999E-2</v>
      </c>
      <c r="N108" s="105">
        <v>4.58E-2</v>
      </c>
      <c r="O108" s="104">
        <v>30000</v>
      </c>
      <c r="P108" s="104">
        <v>106.47866666666667</v>
      </c>
      <c r="Q108" s="104">
        <v>0</v>
      </c>
      <c r="R108" s="104">
        <v>115.8594372</v>
      </c>
      <c r="S108" s="105">
        <v>0</v>
      </c>
      <c r="T108" s="105">
        <f t="shared" si="2"/>
        <v>6.5906163130405159E-3</v>
      </c>
      <c r="U108" s="105">
        <f>R108/'סכום נכסי הקרן'!$C$42</f>
        <v>1.1457153546883443E-3</v>
      </c>
    </row>
    <row r="109" spans="2:21" s="100" customFormat="1">
      <c r="B109" s="103" t="s">
        <v>619</v>
      </c>
      <c r="C109" s="103" t="s">
        <v>620</v>
      </c>
      <c r="D109" s="103" t="s">
        <v>123</v>
      </c>
      <c r="E109" s="103" t="s">
        <v>587</v>
      </c>
      <c r="F109" s="103" t="s">
        <v>621</v>
      </c>
      <c r="G109" s="103" t="s">
        <v>588</v>
      </c>
      <c r="H109" s="103" t="s">
        <v>622</v>
      </c>
      <c r="I109" s="103" t="s">
        <v>590</v>
      </c>
      <c r="J109" s="103" t="s">
        <v>623</v>
      </c>
      <c r="K109" s="104">
        <v>7.57</v>
      </c>
      <c r="L109" s="103" t="s">
        <v>106</v>
      </c>
      <c r="M109" s="105">
        <v>4.9099999999999998E-2</v>
      </c>
      <c r="N109" s="105">
        <v>5.16E-2</v>
      </c>
      <c r="O109" s="104">
        <v>44000</v>
      </c>
      <c r="P109" s="104">
        <v>100.70288886363636</v>
      </c>
      <c r="Q109" s="104">
        <v>0</v>
      </c>
      <c r="R109" s="104">
        <v>160.70972627969999</v>
      </c>
      <c r="S109" s="105">
        <v>0</v>
      </c>
      <c r="T109" s="105">
        <f t="shared" si="2"/>
        <v>9.1419065143125595E-3</v>
      </c>
      <c r="U109" s="105">
        <f>R109/'סכום נכסי הקרן'!$C$42</f>
        <v>1.5892326555027769E-3</v>
      </c>
    </row>
    <row r="110" spans="2:21" s="100" customFormat="1">
      <c r="B110" s="103" t="s">
        <v>624</v>
      </c>
      <c r="C110" s="103" t="s">
        <v>625</v>
      </c>
      <c r="D110" s="103" t="s">
        <v>123</v>
      </c>
      <c r="E110" s="103" t="s">
        <v>587</v>
      </c>
      <c r="F110" s="103" t="s">
        <v>626</v>
      </c>
      <c r="G110" s="103" t="s">
        <v>588</v>
      </c>
      <c r="H110" s="103" t="s">
        <v>622</v>
      </c>
      <c r="I110" s="103" t="s">
        <v>590</v>
      </c>
      <c r="J110" s="103" t="s">
        <v>627</v>
      </c>
      <c r="K110" s="104">
        <v>2.39</v>
      </c>
      <c r="L110" s="103" t="s">
        <v>106</v>
      </c>
      <c r="M110" s="105">
        <v>4.8300000000000003E-2</v>
      </c>
      <c r="N110" s="105">
        <v>5.2200000000000003E-2</v>
      </c>
      <c r="O110" s="104">
        <v>72000</v>
      </c>
      <c r="P110" s="104">
        <v>101.35851666666667</v>
      </c>
      <c r="Q110" s="104">
        <v>0</v>
      </c>
      <c r="R110" s="104">
        <v>264.691684764</v>
      </c>
      <c r="S110" s="105">
        <v>0</v>
      </c>
      <c r="T110" s="105">
        <f t="shared" si="2"/>
        <v>1.5056877348026649E-2</v>
      </c>
      <c r="U110" s="105">
        <f>R110/'סכום נכסי הקרן'!$C$42</f>
        <v>2.6174935320024298E-3</v>
      </c>
    </row>
    <row r="111" spans="2:21" s="100" customFormat="1">
      <c r="B111" s="103" t="s">
        <v>628</v>
      </c>
      <c r="C111" s="103" t="s">
        <v>629</v>
      </c>
      <c r="D111" s="103" t="s">
        <v>123</v>
      </c>
      <c r="E111" s="103" t="s">
        <v>587</v>
      </c>
      <c r="F111" s="103" t="s">
        <v>630</v>
      </c>
      <c r="G111" s="103" t="s">
        <v>631</v>
      </c>
      <c r="H111" s="103" t="s">
        <v>632</v>
      </c>
      <c r="I111" s="103" t="s">
        <v>590</v>
      </c>
      <c r="J111" s="103" t="s">
        <v>633</v>
      </c>
      <c r="K111" s="104">
        <v>3.79</v>
      </c>
      <c r="L111" s="103" t="s">
        <v>106</v>
      </c>
      <c r="M111" s="105">
        <v>5.6000000000000001E-2</v>
      </c>
      <c r="N111" s="105">
        <v>5.3100000000000001E-2</v>
      </c>
      <c r="O111" s="104">
        <v>58000</v>
      </c>
      <c r="P111" s="104">
        <v>102.736</v>
      </c>
      <c r="Q111" s="104">
        <v>0</v>
      </c>
      <c r="R111" s="104">
        <v>216.12161376</v>
      </c>
      <c r="S111" s="105">
        <v>1E-4</v>
      </c>
      <c r="T111" s="105">
        <f t="shared" si="2"/>
        <v>1.2293988885760767E-2</v>
      </c>
      <c r="U111" s="105">
        <f>R111/'סכום נכסי הקרן'!$C$42</f>
        <v>2.1371919055451424E-3</v>
      </c>
    </row>
    <row r="112" spans="2:21" s="100" customFormat="1">
      <c r="B112" s="103" t="s">
        <v>634</v>
      </c>
      <c r="C112" s="103" t="s">
        <v>635</v>
      </c>
      <c r="D112" s="103" t="s">
        <v>123</v>
      </c>
      <c r="E112" s="103" t="s">
        <v>587</v>
      </c>
      <c r="F112" s="103" t="s">
        <v>636</v>
      </c>
      <c r="G112" s="103" t="s">
        <v>588</v>
      </c>
      <c r="H112" s="103" t="s">
        <v>632</v>
      </c>
      <c r="I112" s="103" t="s">
        <v>590</v>
      </c>
      <c r="J112" s="103" t="s">
        <v>633</v>
      </c>
      <c r="K112" s="104">
        <v>7.98</v>
      </c>
      <c r="L112" s="103" t="s">
        <v>106</v>
      </c>
      <c r="M112" s="105">
        <v>5.8900000000000001E-2</v>
      </c>
      <c r="N112" s="105">
        <v>5.57E-2</v>
      </c>
      <c r="O112" s="104">
        <v>60000</v>
      </c>
      <c r="P112" s="104">
        <v>103.35129166666667</v>
      </c>
      <c r="Q112" s="104">
        <v>0</v>
      </c>
      <c r="R112" s="104">
        <v>224.913080925</v>
      </c>
      <c r="S112" s="105">
        <v>1E-4</v>
      </c>
      <c r="T112" s="105">
        <f t="shared" si="2"/>
        <v>1.2794087870474367E-2</v>
      </c>
      <c r="U112" s="105">
        <f>R112/'סכום נכסי הקרן'!$C$42</f>
        <v>2.2241293114622059E-3</v>
      </c>
    </row>
    <row r="113" spans="2:21" s="100" customFormat="1">
      <c r="B113" s="103" t="s">
        <v>637</v>
      </c>
      <c r="C113" s="103" t="s">
        <v>638</v>
      </c>
      <c r="D113" s="103" t="s">
        <v>123</v>
      </c>
      <c r="E113" s="103" t="s">
        <v>587</v>
      </c>
      <c r="F113" s="103" t="s">
        <v>639</v>
      </c>
      <c r="G113" s="103" t="s">
        <v>631</v>
      </c>
      <c r="H113" s="103" t="s">
        <v>632</v>
      </c>
      <c r="I113" s="103" t="s">
        <v>590</v>
      </c>
      <c r="J113" s="103" t="s">
        <v>640</v>
      </c>
      <c r="K113" s="104">
        <v>4.38</v>
      </c>
      <c r="L113" s="103" t="s">
        <v>106</v>
      </c>
      <c r="M113" s="105">
        <v>4.7500000000000001E-2</v>
      </c>
      <c r="N113" s="105">
        <v>5.0700000000000002E-2</v>
      </c>
      <c r="O113" s="104">
        <v>72000</v>
      </c>
      <c r="P113" s="104">
        <v>99.482138888888883</v>
      </c>
      <c r="Q113" s="104">
        <v>0</v>
      </c>
      <c r="R113" s="104">
        <v>259.79163677999998</v>
      </c>
      <c r="S113" s="105">
        <v>1E-4</v>
      </c>
      <c r="T113" s="105">
        <f t="shared" si="2"/>
        <v>1.4778140138883431E-2</v>
      </c>
      <c r="U113" s="105">
        <f>R113/'סכום נכסי הקרן'!$C$42</f>
        <v>2.5690377449758854E-3</v>
      </c>
    </row>
    <row r="114" spans="2:21" s="100" customFormat="1">
      <c r="B114" s="103" t="s">
        <v>641</v>
      </c>
      <c r="C114" s="103" t="s">
        <v>642</v>
      </c>
      <c r="D114" s="103" t="s">
        <v>123</v>
      </c>
      <c r="E114" s="103" t="s">
        <v>587</v>
      </c>
      <c r="F114" s="103" t="s">
        <v>643</v>
      </c>
      <c r="G114" s="103" t="s">
        <v>644</v>
      </c>
      <c r="H114" s="103" t="s">
        <v>645</v>
      </c>
      <c r="I114" s="103" t="s">
        <v>646</v>
      </c>
      <c r="J114" s="103" t="s">
        <v>329</v>
      </c>
      <c r="K114" s="104">
        <v>7.46</v>
      </c>
      <c r="L114" s="103" t="s">
        <v>106</v>
      </c>
      <c r="M114" s="105">
        <v>5.8799999999999998E-2</v>
      </c>
      <c r="N114" s="105">
        <v>5.4199999999999998E-2</v>
      </c>
      <c r="O114" s="104">
        <v>57000</v>
      </c>
      <c r="P114" s="104">
        <v>105.65518052631579</v>
      </c>
      <c r="Q114" s="104">
        <v>0</v>
      </c>
      <c r="R114" s="104">
        <v>218.43046366830001</v>
      </c>
      <c r="S114" s="105">
        <v>1E-4</v>
      </c>
      <c r="T114" s="105">
        <f t="shared" si="2"/>
        <v>1.2425326860791118E-2</v>
      </c>
      <c r="U114" s="105">
        <f>R114/'סכום נכסי הקרן'!$C$42</f>
        <v>2.1600237512328074E-3</v>
      </c>
    </row>
    <row r="115" spans="2:21" s="100" customFormat="1">
      <c r="B115" s="103" t="s">
        <v>647</v>
      </c>
      <c r="C115" s="103" t="s">
        <v>648</v>
      </c>
      <c r="D115" s="103" t="s">
        <v>123</v>
      </c>
      <c r="E115" s="103" t="s">
        <v>587</v>
      </c>
      <c r="F115" s="103" t="s">
        <v>649</v>
      </c>
      <c r="G115" s="103" t="s">
        <v>588</v>
      </c>
      <c r="H115" s="103" t="s">
        <v>645</v>
      </c>
      <c r="I115" s="103" t="s">
        <v>646</v>
      </c>
      <c r="J115" s="103" t="s">
        <v>650</v>
      </c>
      <c r="K115" s="104">
        <v>4.67</v>
      </c>
      <c r="L115" s="103" t="s">
        <v>106</v>
      </c>
      <c r="M115" s="105">
        <v>6.5699999999999995E-2</v>
      </c>
      <c r="N115" s="105">
        <v>5.9799999999999999E-2</v>
      </c>
      <c r="O115" s="104">
        <v>35000</v>
      </c>
      <c r="P115" s="104">
        <v>103.38525</v>
      </c>
      <c r="Q115" s="104">
        <v>0</v>
      </c>
      <c r="R115" s="104">
        <v>131.24240561249999</v>
      </c>
      <c r="S115" s="105">
        <v>1E-4</v>
      </c>
      <c r="T115" s="105">
        <f t="shared" si="2"/>
        <v>7.4656701283581112E-3</v>
      </c>
      <c r="U115" s="105">
        <f>R115/'סכום נכסי הקרן'!$C$42</f>
        <v>1.2978350571210696E-3</v>
      </c>
    </row>
    <row r="116" spans="2:21" s="100" customFormat="1">
      <c r="B116" s="103" t="s">
        <v>651</v>
      </c>
      <c r="C116" s="103" t="s">
        <v>652</v>
      </c>
      <c r="D116" s="103" t="s">
        <v>123</v>
      </c>
      <c r="E116" s="103" t="s">
        <v>587</v>
      </c>
      <c r="F116" s="103" t="s">
        <v>653</v>
      </c>
      <c r="G116" s="103" t="s">
        <v>654</v>
      </c>
      <c r="H116" s="103" t="s">
        <v>595</v>
      </c>
      <c r="I116" s="103" t="s">
        <v>590</v>
      </c>
      <c r="J116" s="103" t="s">
        <v>535</v>
      </c>
      <c r="K116" s="104">
        <v>6.19</v>
      </c>
      <c r="L116" s="103" t="s">
        <v>106</v>
      </c>
      <c r="M116" s="105">
        <v>3.3799999999999997E-2</v>
      </c>
      <c r="N116" s="105">
        <v>6.13E-2</v>
      </c>
      <c r="O116" s="104">
        <v>70000</v>
      </c>
      <c r="P116" s="104">
        <v>86.169875000000005</v>
      </c>
      <c r="Q116" s="104">
        <v>0</v>
      </c>
      <c r="R116" s="104">
        <v>218.77669563750001</v>
      </c>
      <c r="S116" s="105">
        <v>1E-4</v>
      </c>
      <c r="T116" s="105">
        <f t="shared" si="2"/>
        <v>1.244502212359795E-2</v>
      </c>
      <c r="U116" s="105">
        <f>R116/'סכום נכסי הקרן'!$C$42</f>
        <v>2.1634475835332497E-3</v>
      </c>
    </row>
    <row r="117" spans="2:21" s="100" customFormat="1">
      <c r="B117" s="103" t="s">
        <v>655</v>
      </c>
      <c r="C117" s="103" t="s">
        <v>656</v>
      </c>
      <c r="D117" s="103" t="s">
        <v>123</v>
      </c>
      <c r="E117" s="103" t="s">
        <v>587</v>
      </c>
      <c r="F117" s="103" t="s">
        <v>657</v>
      </c>
      <c r="G117" s="103" t="s">
        <v>606</v>
      </c>
      <c r="H117" s="103" t="s">
        <v>595</v>
      </c>
      <c r="I117" s="103" t="s">
        <v>590</v>
      </c>
      <c r="J117" s="103" t="s">
        <v>658</v>
      </c>
      <c r="K117" s="104">
        <v>2.36</v>
      </c>
      <c r="L117" s="103" t="s">
        <v>106</v>
      </c>
      <c r="M117" s="105">
        <v>3.95E-2</v>
      </c>
      <c r="N117" s="105">
        <v>5.45E-2</v>
      </c>
      <c r="O117" s="104">
        <v>34000</v>
      </c>
      <c r="P117" s="104">
        <v>96.920583235294117</v>
      </c>
      <c r="Q117" s="104">
        <v>0</v>
      </c>
      <c r="R117" s="104">
        <v>119.5205248341</v>
      </c>
      <c r="S117" s="105">
        <v>0</v>
      </c>
      <c r="T117" s="105">
        <f t="shared" si="2"/>
        <v>6.7988757735376222E-3</v>
      </c>
      <c r="U117" s="105">
        <f>R117/'סכום נכסי הקרן'!$C$42</f>
        <v>1.1819192619281769E-3</v>
      </c>
    </row>
    <row r="118" spans="2:21" s="100" customFormat="1">
      <c r="B118" s="103" t="s">
        <v>659</v>
      </c>
      <c r="C118" s="103" t="s">
        <v>660</v>
      </c>
      <c r="D118" s="103" t="s">
        <v>123</v>
      </c>
      <c r="E118" s="103" t="s">
        <v>587</v>
      </c>
      <c r="F118" s="103" t="s">
        <v>661</v>
      </c>
      <c r="G118" s="103" t="s">
        <v>662</v>
      </c>
      <c r="H118" s="103" t="s">
        <v>663</v>
      </c>
      <c r="I118" s="103" t="s">
        <v>646</v>
      </c>
      <c r="J118" s="103" t="s">
        <v>664</v>
      </c>
      <c r="K118" s="104">
        <v>1.07</v>
      </c>
      <c r="L118" s="103" t="s">
        <v>110</v>
      </c>
      <c r="M118" s="105">
        <v>0.02</v>
      </c>
      <c r="N118" s="105">
        <v>8.2699999999999996E-2</v>
      </c>
      <c r="O118" s="104">
        <v>29000</v>
      </c>
      <c r="P118" s="104">
        <v>94.583333448275866</v>
      </c>
      <c r="Q118" s="104">
        <v>0</v>
      </c>
      <c r="R118" s="104">
        <v>110.03484513372</v>
      </c>
      <c r="S118" s="105">
        <v>1E-4</v>
      </c>
      <c r="T118" s="105">
        <f t="shared" si="2"/>
        <v>6.2592867949921461E-3</v>
      </c>
      <c r="U118" s="105">
        <f>R118/'סכום נכסי הקרן'!$C$42</f>
        <v>1.088116899815711E-3</v>
      </c>
    </row>
    <row r="119" spans="2:21" s="100" customFormat="1">
      <c r="B119" s="103" t="s">
        <v>223</v>
      </c>
    </row>
    <row r="120" spans="2:21" s="100" customFormat="1">
      <c r="B120" s="103" t="s">
        <v>276</v>
      </c>
    </row>
    <row r="121" spans="2:21" s="100" customFormat="1">
      <c r="B121" s="103" t="s">
        <v>277</v>
      </c>
    </row>
    <row r="122" spans="2:21" s="100" customFormat="1">
      <c r="B122" s="103" t="s">
        <v>278</v>
      </c>
    </row>
    <row r="123" spans="2:21" s="100" customFormat="1">
      <c r="B123" s="103" t="s">
        <v>279</v>
      </c>
    </row>
    <row r="124" spans="2:21" s="100" customFormat="1">
      <c r="B124" s="109"/>
    </row>
    <row r="125" spans="2:21" s="100" customFormat="1">
      <c r="B125" s="109"/>
    </row>
    <row r="126" spans="2:21" s="100" customFormat="1">
      <c r="B126" s="109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B770" s="16"/>
      <c r="C770" s="16"/>
      <c r="D770" s="16"/>
      <c r="E770" s="16"/>
      <c r="F770" s="16"/>
    </row>
    <row r="771" spans="2:6">
      <c r="B771" s="16"/>
      <c r="C771" s="16"/>
      <c r="D771" s="16"/>
      <c r="E771" s="16"/>
      <c r="F771" s="16"/>
    </row>
    <row r="772" spans="2:6">
      <c r="B772" s="19"/>
      <c r="C772" s="16"/>
      <c r="D772" s="16"/>
      <c r="E772" s="16"/>
      <c r="F772" s="16"/>
    </row>
    <row r="773" spans="2:6">
      <c r="C773" s="16"/>
      <c r="D773" s="16"/>
      <c r="E773" s="16"/>
      <c r="F773" s="16"/>
    </row>
    <row r="774" spans="2:6"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802">
      <formula1>$BN$7:$BN$11</formula1>
    </dataValidation>
    <dataValidation type="list" allowBlank="1" showInputMessage="1" showErrorMessage="1" sqref="E12:E796">
      <formula1>$BI$7:$BI$11</formula1>
    </dataValidation>
    <dataValidation type="list" allowBlank="1" showInputMessage="1" showErrorMessage="1" sqref="I12:I802">
      <formula1>$BM$7:$BM$10</formula1>
    </dataValidation>
    <dataValidation type="list" allowBlank="1" showInputMessage="1" showErrorMessage="1" sqref="G12:G802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665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216</v>
      </c>
      <c r="C14" t="s">
        <v>216</v>
      </c>
      <c r="E14" s="16"/>
      <c r="F14" s="16"/>
      <c r="G14" t="s">
        <v>216</v>
      </c>
      <c r="H14" t="s">
        <v>216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666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216</v>
      </c>
      <c r="C16" t="s">
        <v>216</v>
      </c>
      <c r="E16" s="16"/>
      <c r="F16" s="16"/>
      <c r="G16" t="s">
        <v>216</v>
      </c>
      <c r="H16" t="s">
        <v>216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667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216</v>
      </c>
      <c r="C18" t="s">
        <v>216</v>
      </c>
      <c r="E18" s="16"/>
      <c r="F18" s="16"/>
      <c r="G18" t="s">
        <v>216</v>
      </c>
      <c r="H18" t="s">
        <v>216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668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216</v>
      </c>
      <c r="C20" t="s">
        <v>216</v>
      </c>
      <c r="E20" s="16"/>
      <c r="F20" s="16"/>
      <c r="G20" t="s">
        <v>216</v>
      </c>
      <c r="H20" t="s">
        <v>216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221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288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216</v>
      </c>
      <c r="C23" t="s">
        <v>216</v>
      </c>
      <c r="E23" s="16"/>
      <c r="F23" s="16"/>
      <c r="G23" t="s">
        <v>216</v>
      </c>
      <c r="H23" t="s">
        <v>216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289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216</v>
      </c>
      <c r="C25" t="s">
        <v>216</v>
      </c>
      <c r="E25" s="16"/>
      <c r="F25" s="16"/>
      <c r="G25" t="s">
        <v>216</v>
      </c>
      <c r="H25" t="s">
        <v>216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223</v>
      </c>
      <c r="E26" s="16"/>
      <c r="F26" s="16"/>
      <c r="G26" s="16"/>
    </row>
    <row r="27" spans="2:15">
      <c r="B27" t="s">
        <v>276</v>
      </c>
      <c r="E27" s="16"/>
      <c r="F27" s="16"/>
      <c r="G27" s="16"/>
    </row>
    <row r="28" spans="2:15">
      <c r="B28" t="s">
        <v>277</v>
      </c>
      <c r="E28" s="16"/>
      <c r="F28" s="16"/>
      <c r="G28" s="16"/>
    </row>
    <row r="29" spans="2:15">
      <c r="B29" t="s">
        <v>278</v>
      </c>
      <c r="E29" s="16"/>
      <c r="F29" s="16"/>
      <c r="G29" s="16"/>
    </row>
    <row r="30" spans="2:15">
      <c r="B30" t="s">
        <v>279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669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670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671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672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584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216</v>
      </c>
      <c r="C22" t="s">
        <v>216</v>
      </c>
      <c r="D22" s="16"/>
      <c r="E22" s="16"/>
      <c r="F22" t="s">
        <v>216</v>
      </c>
      <c r="G22" t="s">
        <v>216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673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216</v>
      </c>
      <c r="C24" t="s">
        <v>216</v>
      </c>
      <c r="D24" s="16"/>
      <c r="E24" s="16"/>
      <c r="F24" t="s">
        <v>216</v>
      </c>
      <c r="G24" t="s">
        <v>216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221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674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216</v>
      </c>
      <c r="C27" t="s">
        <v>216</v>
      </c>
      <c r="D27" s="16"/>
      <c r="E27" s="16"/>
      <c r="F27" t="s">
        <v>216</v>
      </c>
      <c r="G27" t="s">
        <v>216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675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216</v>
      </c>
      <c r="C29" t="s">
        <v>216</v>
      </c>
      <c r="D29" s="16"/>
      <c r="E29" s="16"/>
      <c r="F29" t="s">
        <v>216</v>
      </c>
      <c r="G29" t="s">
        <v>216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584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216</v>
      </c>
      <c r="C31" t="s">
        <v>216</v>
      </c>
      <c r="D31" s="16"/>
      <c r="E31" s="16"/>
      <c r="F31" t="s">
        <v>216</v>
      </c>
      <c r="G31" t="s">
        <v>216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673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216</v>
      </c>
      <c r="C33" t="s">
        <v>216</v>
      </c>
      <c r="D33" s="16"/>
      <c r="E33" s="16"/>
      <c r="F33" t="s">
        <v>216</v>
      </c>
      <c r="G33" t="s">
        <v>216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223</v>
      </c>
      <c r="D34" s="16"/>
      <c r="E34" s="16"/>
      <c r="F34" s="16"/>
      <c r="G34" s="16"/>
    </row>
    <row r="35" spans="2:14">
      <c r="B35" t="s">
        <v>276</v>
      </c>
      <c r="D35" s="16"/>
      <c r="E35" s="16"/>
      <c r="F35" s="16"/>
      <c r="G35" s="16"/>
    </row>
    <row r="36" spans="2:14">
      <c r="B36" t="s">
        <v>277</v>
      </c>
      <c r="D36" s="16"/>
      <c r="E36" s="16"/>
      <c r="F36" s="16"/>
      <c r="G36" s="16"/>
    </row>
    <row r="37" spans="2:14">
      <c r="B37" t="s">
        <v>278</v>
      </c>
      <c r="D37" s="16"/>
      <c r="E37" s="16"/>
      <c r="F37" s="16"/>
      <c r="G37" s="16"/>
    </row>
    <row r="38" spans="2:14">
      <c r="B38" t="s">
        <v>279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676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I14" t="s">
        <v>216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677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I16" t="s">
        <v>216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I18" t="s">
        <v>216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584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I20" t="s">
        <v>216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676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I23" t="s">
        <v>216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677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I25" t="s">
        <v>216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216</v>
      </c>
      <c r="C27" t="s">
        <v>216</v>
      </c>
      <c r="D27" s="16"/>
      <c r="E27" s="16"/>
      <c r="F27" t="s">
        <v>216</v>
      </c>
      <c r="G27" t="s">
        <v>216</v>
      </c>
      <c r="I27" t="s">
        <v>216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584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216</v>
      </c>
      <c r="C29" t="s">
        <v>216</v>
      </c>
      <c r="D29" s="16"/>
      <c r="E29" s="16"/>
      <c r="F29" t="s">
        <v>216</v>
      </c>
      <c r="G29" t="s">
        <v>216</v>
      </c>
      <c r="I29" t="s">
        <v>216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223</v>
      </c>
      <c r="C30" s="16"/>
      <c r="D30" s="16"/>
      <c r="E30" s="16"/>
    </row>
    <row r="31" spans="2:15">
      <c r="B31" t="s">
        <v>276</v>
      </c>
      <c r="C31" s="16"/>
      <c r="D31" s="16"/>
      <c r="E31" s="16"/>
    </row>
    <row r="32" spans="2:15">
      <c r="B32" t="s">
        <v>277</v>
      </c>
      <c r="C32" s="16"/>
      <c r="D32" s="16"/>
      <c r="E32" s="16"/>
    </row>
    <row r="33" spans="2:5">
      <c r="B33" t="s">
        <v>278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678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216</v>
      </c>
      <c r="C14" t="s">
        <v>216</v>
      </c>
      <c r="D14" s="16"/>
      <c r="E14" t="s">
        <v>216</v>
      </c>
      <c r="F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679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216</v>
      </c>
      <c r="C17" t="s">
        <v>216</v>
      </c>
      <c r="D17" s="16"/>
      <c r="E17" t="s">
        <v>216</v>
      </c>
      <c r="F17" t="s">
        <v>216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223</v>
      </c>
      <c r="D18" s="16"/>
      <c r="E18" s="16"/>
    </row>
    <row r="19" spans="2:12">
      <c r="B19" t="s">
        <v>276</v>
      </c>
      <c r="D19" s="16"/>
      <c r="E19" s="16"/>
    </row>
    <row r="20" spans="2:12">
      <c r="B20" t="s">
        <v>277</v>
      </c>
      <c r="D20" s="16"/>
      <c r="E20" s="16"/>
    </row>
    <row r="21" spans="2:12">
      <c r="B21" t="s">
        <v>278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680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216</v>
      </c>
      <c r="C14" t="s">
        <v>216</v>
      </c>
      <c r="D14" s="16"/>
      <c r="E14" t="s">
        <v>216</v>
      </c>
      <c r="F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681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216</v>
      </c>
      <c r="C16" t="s">
        <v>216</v>
      </c>
      <c r="D16" s="16"/>
      <c r="E16" t="s">
        <v>216</v>
      </c>
      <c r="F16" t="s">
        <v>216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682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216</v>
      </c>
      <c r="C18" t="s">
        <v>216</v>
      </c>
      <c r="D18" s="16"/>
      <c r="E18" t="s">
        <v>216</v>
      </c>
      <c r="F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584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216</v>
      </c>
      <c r="C20" t="s">
        <v>216</v>
      </c>
      <c r="D20" s="16"/>
      <c r="E20" t="s">
        <v>216</v>
      </c>
      <c r="F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680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216</v>
      </c>
      <c r="C23" t="s">
        <v>216</v>
      </c>
      <c r="D23" s="16"/>
      <c r="E23" t="s">
        <v>216</v>
      </c>
      <c r="F23" t="s">
        <v>216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683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216</v>
      </c>
      <c r="C25" t="s">
        <v>216</v>
      </c>
      <c r="D25" s="16"/>
      <c r="E25" t="s">
        <v>216</v>
      </c>
      <c r="F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682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216</v>
      </c>
      <c r="C27" t="s">
        <v>216</v>
      </c>
      <c r="D27" s="16"/>
      <c r="E27" t="s">
        <v>216</v>
      </c>
      <c r="F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684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216</v>
      </c>
      <c r="C29" t="s">
        <v>216</v>
      </c>
      <c r="D29" s="16"/>
      <c r="E29" t="s">
        <v>216</v>
      </c>
      <c r="F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584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216</v>
      </c>
      <c r="C31" t="s">
        <v>216</v>
      </c>
      <c r="D31" s="16"/>
      <c r="E31" t="s">
        <v>216</v>
      </c>
      <c r="F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276</v>
      </c>
      <c r="C33" s="16"/>
      <c r="D33" s="16"/>
      <c r="E33" s="16"/>
    </row>
    <row r="34" spans="2:5">
      <c r="B34" t="s">
        <v>277</v>
      </c>
      <c r="C34" s="16"/>
      <c r="D34" s="16"/>
      <c r="E34" s="16"/>
    </row>
    <row r="35" spans="2:5">
      <c r="B35" t="s">
        <v>278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11768.4</v>
      </c>
      <c r="H11" s="25"/>
      <c r="I11" s="75">
        <v>42.673105812841278</v>
      </c>
      <c r="J11" s="76">
        <v>1</v>
      </c>
      <c r="K11" s="76">
        <v>4.0000000000000002E-4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216</v>
      </c>
      <c r="C13" t="s">
        <v>216</v>
      </c>
      <c r="D13" s="19"/>
      <c r="E13" t="s">
        <v>216</v>
      </c>
      <c r="F13" t="s">
        <v>216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221</v>
      </c>
      <c r="C14" s="19"/>
      <c r="D14" s="19"/>
      <c r="E14" s="19"/>
      <c r="F14" s="19"/>
      <c r="G14" s="81">
        <v>11768.4</v>
      </c>
      <c r="H14" s="19"/>
      <c r="I14" s="81">
        <v>42.673105812841278</v>
      </c>
      <c r="J14" s="80">
        <v>1</v>
      </c>
      <c r="K14" s="80">
        <v>4.0000000000000002E-4</v>
      </c>
      <c r="BF14" s="16" t="s">
        <v>126</v>
      </c>
    </row>
    <row r="15" spans="1:60">
      <c r="B15" t="s">
        <v>685</v>
      </c>
      <c r="C15" t="s">
        <v>686</v>
      </c>
      <c r="D15" t="s">
        <v>123</v>
      </c>
      <c r="E15" t="s">
        <v>662</v>
      </c>
      <c r="F15" t="s">
        <v>106</v>
      </c>
      <c r="G15" s="77">
        <v>11765.4</v>
      </c>
      <c r="H15" s="77">
        <v>100</v>
      </c>
      <c r="I15" s="77">
        <v>42.673105800000002</v>
      </c>
      <c r="J15" s="78">
        <v>1</v>
      </c>
      <c r="K15" s="78">
        <v>4.0000000000000002E-4</v>
      </c>
      <c r="BF15" s="16" t="s">
        <v>127</v>
      </c>
    </row>
    <row r="16" spans="1:60">
      <c r="B16" t="s">
        <v>687</v>
      </c>
      <c r="C16" t="s">
        <v>688</v>
      </c>
      <c r="D16" t="s">
        <v>123</v>
      </c>
      <c r="E16" t="s">
        <v>662</v>
      </c>
      <c r="F16" t="s">
        <v>106</v>
      </c>
      <c r="G16" s="77">
        <v>3</v>
      </c>
      <c r="H16" s="77">
        <v>1.180156E-4</v>
      </c>
      <c r="I16" s="77">
        <v>1.2841277436E-8</v>
      </c>
      <c r="J16" s="78">
        <v>0</v>
      </c>
      <c r="K16" s="78">
        <v>0</v>
      </c>
      <c r="BF16" s="16" t="s">
        <v>128</v>
      </c>
    </row>
    <row r="17" spans="2:58">
      <c r="B17" t="s">
        <v>223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278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689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216</v>
      </c>
      <c r="C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690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216</v>
      </c>
      <c r="C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691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692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216</v>
      </c>
      <c r="C19" t="s">
        <v>216</v>
      </c>
      <c r="E19" t="s">
        <v>216</v>
      </c>
      <c r="H19" s="77">
        <v>0</v>
      </c>
      <c r="I19" t="s">
        <v>216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693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216</v>
      </c>
      <c r="C21" t="s">
        <v>216</v>
      </c>
      <c r="E21" t="s">
        <v>216</v>
      </c>
      <c r="H21" s="77">
        <v>0</v>
      </c>
      <c r="I21" t="s">
        <v>216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694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216</v>
      </c>
      <c r="C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695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216</v>
      </c>
      <c r="C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689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216</v>
      </c>
      <c r="C28" t="s">
        <v>216</v>
      </c>
      <c r="E28" t="s">
        <v>216</v>
      </c>
      <c r="H28" s="77">
        <v>0</v>
      </c>
      <c r="I28" t="s">
        <v>216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690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216</v>
      </c>
      <c r="C30" t="s">
        <v>216</v>
      </c>
      <c r="E30" t="s">
        <v>216</v>
      </c>
      <c r="H30" s="77">
        <v>0</v>
      </c>
      <c r="I30" t="s">
        <v>216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691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692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216</v>
      </c>
      <c r="C33" t="s">
        <v>216</v>
      </c>
      <c r="E33" t="s">
        <v>216</v>
      </c>
      <c r="H33" s="77">
        <v>0</v>
      </c>
      <c r="I33" t="s">
        <v>216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693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216</v>
      </c>
      <c r="C35" t="s">
        <v>216</v>
      </c>
      <c r="E35" t="s">
        <v>216</v>
      </c>
      <c r="H35" s="77">
        <v>0</v>
      </c>
      <c r="I35" t="s">
        <v>216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694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216</v>
      </c>
      <c r="C37" t="s">
        <v>216</v>
      </c>
      <c r="E37" t="s">
        <v>216</v>
      </c>
      <c r="H37" s="77">
        <v>0</v>
      </c>
      <c r="I37" t="s">
        <v>216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695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216</v>
      </c>
      <c r="C39" t="s">
        <v>216</v>
      </c>
      <c r="E39" t="s">
        <v>216</v>
      </c>
      <c r="H39" s="77">
        <v>0</v>
      </c>
      <c r="I39" t="s">
        <v>216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</row>
    <row r="41" spans="2:17">
      <c r="B41" t="s">
        <v>276</v>
      </c>
    </row>
    <row r="42" spans="2:17">
      <c r="B42" t="s">
        <v>277</v>
      </c>
    </row>
    <row r="43" spans="2:17">
      <c r="B43" t="s">
        <v>278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696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216</v>
      </c>
      <c r="C14" t="s">
        <v>216</v>
      </c>
      <c r="D14" t="s">
        <v>216</v>
      </c>
      <c r="G14" s="77">
        <v>0</v>
      </c>
      <c r="H14" t="s">
        <v>216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697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216</v>
      </c>
      <c r="C16" t="s">
        <v>216</v>
      </c>
      <c r="D16" t="s">
        <v>216</v>
      </c>
      <c r="G16" s="77">
        <v>0</v>
      </c>
      <c r="H16" t="s">
        <v>216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698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G18" s="77">
        <v>0</v>
      </c>
      <c r="H18" t="s">
        <v>216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699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G20" s="77">
        <v>0</v>
      </c>
      <c r="H20" t="s">
        <v>216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584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216</v>
      </c>
      <c r="C22" t="s">
        <v>216</v>
      </c>
      <c r="D22" t="s">
        <v>216</v>
      </c>
      <c r="G22" s="77">
        <v>0</v>
      </c>
      <c r="H22" t="s">
        <v>216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G25" s="77">
        <v>0</v>
      </c>
      <c r="H25" t="s">
        <v>216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700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216</v>
      </c>
      <c r="C27" t="s">
        <v>216</v>
      </c>
      <c r="D27" t="s">
        <v>216</v>
      </c>
      <c r="G27" s="77">
        <v>0</v>
      </c>
      <c r="H27" t="s">
        <v>216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276</v>
      </c>
    </row>
    <row r="29" spans="2:16">
      <c r="B29" t="s">
        <v>277</v>
      </c>
    </row>
    <row r="30" spans="2:16">
      <c r="B30" t="s">
        <v>278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2.4700000000000002</v>
      </c>
      <c r="K11" s="7"/>
      <c r="L11" s="7"/>
      <c r="M11" s="76">
        <v>1.24E-2</v>
      </c>
      <c r="N11" s="75">
        <v>133000</v>
      </c>
      <c r="O11" s="7"/>
      <c r="P11" s="75">
        <v>485.56897739999999</v>
      </c>
      <c r="Q11" s="7"/>
      <c r="R11" s="76">
        <v>1</v>
      </c>
      <c r="S11" s="76">
        <v>4.7999999999999996E-3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2.4700000000000002</v>
      </c>
      <c r="M12" s="80">
        <v>1.24E-2</v>
      </c>
      <c r="N12" s="81">
        <v>133000</v>
      </c>
      <c r="P12" s="81">
        <v>485.56897739999999</v>
      </c>
      <c r="R12" s="80">
        <v>1</v>
      </c>
      <c r="S12" s="80">
        <v>4.7999999999999996E-3</v>
      </c>
    </row>
    <row r="13" spans="2:65">
      <c r="B13" s="79" t="s">
        <v>701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J14" s="77">
        <v>0</v>
      </c>
      <c r="K14" t="s">
        <v>216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702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J16" s="77">
        <v>0</v>
      </c>
      <c r="K16" t="s">
        <v>216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D17" s="16"/>
      <c r="E17" s="16"/>
      <c r="F17" s="16"/>
      <c r="J17" s="81">
        <v>2.4700000000000002</v>
      </c>
      <c r="M17" s="80">
        <v>1.24E-2</v>
      </c>
      <c r="N17" s="81">
        <v>133000</v>
      </c>
      <c r="P17" s="81">
        <v>485.56897739999999</v>
      </c>
      <c r="R17" s="80">
        <v>1</v>
      </c>
      <c r="S17" s="80">
        <v>4.7999999999999996E-3</v>
      </c>
    </row>
    <row r="18" spans="2:19">
      <c r="B18" t="s">
        <v>703</v>
      </c>
      <c r="C18" t="s">
        <v>704</v>
      </c>
      <c r="D18" t="s">
        <v>123</v>
      </c>
      <c r="E18" t="s">
        <v>705</v>
      </c>
      <c r="F18" t="s">
        <v>706</v>
      </c>
      <c r="G18" t="s">
        <v>340</v>
      </c>
      <c r="H18" t="s">
        <v>206</v>
      </c>
      <c r="I18" t="s">
        <v>707</v>
      </c>
      <c r="J18" s="77">
        <v>4.42</v>
      </c>
      <c r="K18" t="s">
        <v>106</v>
      </c>
      <c r="L18" s="78">
        <v>1.7500000000000002E-2</v>
      </c>
      <c r="M18" s="78">
        <v>1.66E-2</v>
      </c>
      <c r="N18" s="77">
        <v>60000</v>
      </c>
      <c r="O18" s="77">
        <v>100.56</v>
      </c>
      <c r="P18" s="77">
        <v>218.838672</v>
      </c>
      <c r="Q18" s="78">
        <v>0</v>
      </c>
      <c r="R18" s="78">
        <v>0.45069999999999999</v>
      </c>
      <c r="S18" s="78">
        <v>2.2000000000000001E-3</v>
      </c>
    </row>
    <row r="19" spans="2:19">
      <c r="B19" t="s">
        <v>708</v>
      </c>
      <c r="C19" t="s">
        <v>709</v>
      </c>
      <c r="D19" t="s">
        <v>123</v>
      </c>
      <c r="E19" t="s">
        <v>338</v>
      </c>
      <c r="F19" t="s">
        <v>339</v>
      </c>
      <c r="G19" t="s">
        <v>340</v>
      </c>
      <c r="H19" t="s">
        <v>206</v>
      </c>
      <c r="I19" t="s">
        <v>710</v>
      </c>
      <c r="J19" s="77">
        <v>0.87</v>
      </c>
      <c r="K19" t="s">
        <v>106</v>
      </c>
      <c r="L19" s="78">
        <v>1.55E-2</v>
      </c>
      <c r="M19" s="78">
        <v>8.8999999999999999E-3</v>
      </c>
      <c r="N19" s="77">
        <v>73000</v>
      </c>
      <c r="O19" s="77">
        <v>100.74</v>
      </c>
      <c r="P19" s="77">
        <v>266.73030540000002</v>
      </c>
      <c r="Q19" s="78">
        <v>0</v>
      </c>
      <c r="R19" s="78">
        <v>0.54930000000000001</v>
      </c>
      <c r="S19" s="78">
        <v>2.5999999999999999E-3</v>
      </c>
    </row>
    <row r="20" spans="2:19">
      <c r="B20" s="79" t="s">
        <v>584</v>
      </c>
      <c r="D20" s="16"/>
      <c r="E20" s="16"/>
      <c r="F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216</v>
      </c>
      <c r="C21" t="s">
        <v>216</v>
      </c>
      <c r="D21" s="16"/>
      <c r="E21" s="16"/>
      <c r="F21" t="s">
        <v>216</v>
      </c>
      <c r="G21" t="s">
        <v>216</v>
      </c>
      <c r="J21" s="77">
        <v>0</v>
      </c>
      <c r="K21" t="s">
        <v>216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711</v>
      </c>
      <c r="D23" s="16"/>
      <c r="E23" s="16"/>
      <c r="F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216</v>
      </c>
      <c r="C24" t="s">
        <v>216</v>
      </c>
      <c r="D24" s="16"/>
      <c r="E24" s="16"/>
      <c r="F24" t="s">
        <v>216</v>
      </c>
      <c r="G24" t="s">
        <v>216</v>
      </c>
      <c r="J24" s="77">
        <v>0</v>
      </c>
      <c r="K24" t="s">
        <v>216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712</v>
      </c>
      <c r="D25" s="16"/>
      <c r="E25" s="16"/>
      <c r="F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216</v>
      </c>
      <c r="C26" t="s">
        <v>216</v>
      </c>
      <c r="D26" s="16"/>
      <c r="E26" s="16"/>
      <c r="F26" t="s">
        <v>216</v>
      </c>
      <c r="G26" t="s">
        <v>216</v>
      </c>
      <c r="J26" s="77">
        <v>0</v>
      </c>
      <c r="K26" t="s">
        <v>216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223</v>
      </c>
      <c r="D27" s="16"/>
      <c r="E27" s="16"/>
      <c r="F27" s="16"/>
    </row>
    <row r="28" spans="2:19">
      <c r="B28" t="s">
        <v>276</v>
      </c>
      <c r="D28" s="16"/>
      <c r="E28" s="16"/>
      <c r="F28" s="16"/>
    </row>
    <row r="29" spans="2:19">
      <c r="B29" t="s">
        <v>277</v>
      </c>
      <c r="D29" s="16"/>
      <c r="E29" s="16"/>
      <c r="F29" s="16"/>
    </row>
    <row r="30" spans="2:19">
      <c r="B30" t="s">
        <v>278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4.08</v>
      </c>
      <c r="K11" s="7"/>
      <c r="L11" s="7"/>
      <c r="M11" s="76">
        <v>4.3700000000000003E-2</v>
      </c>
      <c r="N11" s="75">
        <v>2593463.9700000002</v>
      </c>
      <c r="O11" s="7"/>
      <c r="P11" s="75">
        <v>2554.7850491409999</v>
      </c>
      <c r="Q11" s="7"/>
      <c r="R11" s="76">
        <v>1</v>
      </c>
      <c r="S11" s="76">
        <v>2.5399999999999999E-2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4.08</v>
      </c>
      <c r="M12" s="80">
        <v>4.3700000000000003E-2</v>
      </c>
      <c r="N12" s="81">
        <v>2593463.9700000002</v>
      </c>
      <c r="P12" s="81">
        <v>2554.7850491409999</v>
      </c>
      <c r="R12" s="80">
        <v>1</v>
      </c>
      <c r="S12" s="80">
        <v>2.5399999999999999E-2</v>
      </c>
    </row>
    <row r="13" spans="2:81">
      <c r="B13" s="79" t="s">
        <v>701</v>
      </c>
      <c r="C13" s="16"/>
      <c r="D13" s="16"/>
      <c r="E13" s="16"/>
      <c r="J13" s="81">
        <v>6.69</v>
      </c>
      <c r="M13" s="80">
        <v>2.41E-2</v>
      </c>
      <c r="N13" s="81">
        <v>779992.6</v>
      </c>
      <c r="P13" s="81">
        <v>809.38721209799996</v>
      </c>
      <c r="R13" s="80">
        <v>0.31680000000000003</v>
      </c>
      <c r="S13" s="80">
        <v>8.0000000000000002E-3</v>
      </c>
    </row>
    <row r="14" spans="2:81">
      <c r="B14" t="s">
        <v>713</v>
      </c>
      <c r="C14" t="s">
        <v>714</v>
      </c>
      <c r="D14" t="s">
        <v>123</v>
      </c>
      <c r="E14" t="s">
        <v>715</v>
      </c>
      <c r="F14" t="s">
        <v>706</v>
      </c>
      <c r="G14" t="s">
        <v>716</v>
      </c>
      <c r="H14" t="s">
        <v>150</v>
      </c>
      <c r="I14" t="s">
        <v>717</v>
      </c>
      <c r="J14" s="77">
        <v>5.29</v>
      </c>
      <c r="K14" t="s">
        <v>102</v>
      </c>
      <c r="L14" s="78">
        <v>2.1399999999999999E-2</v>
      </c>
      <c r="M14" s="78">
        <v>2.1499999999999998E-2</v>
      </c>
      <c r="N14" s="77">
        <v>334026.14</v>
      </c>
      <c r="O14" s="77">
        <v>113.7</v>
      </c>
      <c r="P14" s="77">
        <v>379.78772118000001</v>
      </c>
      <c r="Q14" s="78">
        <v>8.9999999999999998E-4</v>
      </c>
      <c r="R14" s="78">
        <v>0.1487</v>
      </c>
      <c r="S14" s="78">
        <v>3.8E-3</v>
      </c>
    </row>
    <row r="15" spans="2:81">
      <c r="B15" t="s">
        <v>718</v>
      </c>
      <c r="C15" t="s">
        <v>719</v>
      </c>
      <c r="D15" t="s">
        <v>123</v>
      </c>
      <c r="E15" t="s">
        <v>720</v>
      </c>
      <c r="F15" t="s">
        <v>420</v>
      </c>
      <c r="G15" t="s">
        <v>716</v>
      </c>
      <c r="H15" t="s">
        <v>150</v>
      </c>
      <c r="I15" t="s">
        <v>721</v>
      </c>
      <c r="J15" s="77">
        <v>7.94</v>
      </c>
      <c r="K15" t="s">
        <v>102</v>
      </c>
      <c r="L15" s="78">
        <v>8.3000000000000001E-3</v>
      </c>
      <c r="M15" s="78">
        <v>2.6499999999999999E-2</v>
      </c>
      <c r="N15" s="77">
        <v>445966.46</v>
      </c>
      <c r="O15" s="77">
        <v>96.33</v>
      </c>
      <c r="P15" s="77">
        <v>429.59949091800001</v>
      </c>
      <c r="Q15" s="78">
        <v>1.2999999999999999E-3</v>
      </c>
      <c r="R15" s="78">
        <v>0.16819999999999999</v>
      </c>
      <c r="S15" s="78">
        <v>4.3E-3</v>
      </c>
    </row>
    <row r="16" spans="2:81">
      <c r="B16" s="79" t="s">
        <v>702</v>
      </c>
      <c r="C16" s="16"/>
      <c r="D16" s="16"/>
      <c r="E16" s="16"/>
      <c r="J16" s="81">
        <v>2.86</v>
      </c>
      <c r="M16" s="80">
        <v>5.2699999999999997E-2</v>
      </c>
      <c r="N16" s="81">
        <v>1813471.37</v>
      </c>
      <c r="P16" s="81">
        <v>1745.397837043</v>
      </c>
      <c r="R16" s="80">
        <v>0.68320000000000003</v>
      </c>
      <c r="S16" s="80">
        <v>1.7299999999999999E-2</v>
      </c>
    </row>
    <row r="17" spans="2:19">
      <c r="B17" t="s">
        <v>722</v>
      </c>
      <c r="C17" t="s">
        <v>723</v>
      </c>
      <c r="D17" t="s">
        <v>123</v>
      </c>
      <c r="E17" t="s">
        <v>715</v>
      </c>
      <c r="F17" t="s">
        <v>706</v>
      </c>
      <c r="G17" t="s">
        <v>716</v>
      </c>
      <c r="H17" t="s">
        <v>150</v>
      </c>
      <c r="I17" t="s">
        <v>717</v>
      </c>
      <c r="J17" s="77">
        <v>4.8899999999999997</v>
      </c>
      <c r="K17" t="s">
        <v>102</v>
      </c>
      <c r="L17" s="78">
        <v>3.7400000000000003E-2</v>
      </c>
      <c r="M17" s="78">
        <v>4.9200000000000001E-2</v>
      </c>
      <c r="N17" s="77">
        <v>707349.48</v>
      </c>
      <c r="O17" s="77">
        <v>95.74</v>
      </c>
      <c r="P17" s="77">
        <v>677.21639215200003</v>
      </c>
      <c r="Q17" s="78">
        <v>1.1000000000000001E-3</v>
      </c>
      <c r="R17" s="78">
        <v>0.2651</v>
      </c>
      <c r="S17" s="78">
        <v>6.7000000000000002E-3</v>
      </c>
    </row>
    <row r="18" spans="2:19">
      <c r="B18" t="s">
        <v>724</v>
      </c>
      <c r="C18" t="s">
        <v>725</v>
      </c>
      <c r="D18" t="s">
        <v>123</v>
      </c>
      <c r="E18" t="s">
        <v>715</v>
      </c>
      <c r="F18" t="s">
        <v>706</v>
      </c>
      <c r="G18" t="s">
        <v>716</v>
      </c>
      <c r="H18" t="s">
        <v>150</v>
      </c>
      <c r="I18" t="s">
        <v>717</v>
      </c>
      <c r="J18" s="77">
        <v>1.17</v>
      </c>
      <c r="K18" t="s">
        <v>102</v>
      </c>
      <c r="L18" s="78">
        <v>2.5000000000000001E-2</v>
      </c>
      <c r="M18" s="78">
        <v>4.4600000000000001E-2</v>
      </c>
      <c r="N18" s="77">
        <v>539848.78</v>
      </c>
      <c r="O18" s="77">
        <v>98.59</v>
      </c>
      <c r="P18" s="77">
        <v>532.23691220199998</v>
      </c>
      <c r="Q18" s="78">
        <v>1.2999999999999999E-3</v>
      </c>
      <c r="R18" s="78">
        <v>0.20830000000000001</v>
      </c>
      <c r="S18" s="78">
        <v>5.3E-3</v>
      </c>
    </row>
    <row r="19" spans="2:19">
      <c r="B19" t="s">
        <v>726</v>
      </c>
      <c r="C19" t="s">
        <v>727</v>
      </c>
      <c r="D19" t="s">
        <v>123</v>
      </c>
      <c r="E19" t="s">
        <v>728</v>
      </c>
      <c r="F19" t="s">
        <v>425</v>
      </c>
      <c r="G19" t="s">
        <v>340</v>
      </c>
      <c r="H19" t="s">
        <v>206</v>
      </c>
      <c r="I19" t="s">
        <v>729</v>
      </c>
      <c r="J19" s="77">
        <v>3.52</v>
      </c>
      <c r="K19" t="s">
        <v>102</v>
      </c>
      <c r="L19" s="78">
        <v>3.3500000000000002E-2</v>
      </c>
      <c r="M19" s="78">
        <v>6.2300000000000001E-2</v>
      </c>
      <c r="N19" s="77">
        <v>54789.599999999999</v>
      </c>
      <c r="O19" s="77">
        <v>90.79</v>
      </c>
      <c r="P19" s="77">
        <v>49.743477839999997</v>
      </c>
      <c r="Q19" s="78">
        <v>1E-4</v>
      </c>
      <c r="R19" s="78">
        <v>1.95E-2</v>
      </c>
      <c r="S19" s="78">
        <v>5.0000000000000001E-4</v>
      </c>
    </row>
    <row r="20" spans="2:19">
      <c r="B20" t="s">
        <v>730</v>
      </c>
      <c r="C20" t="s">
        <v>731</v>
      </c>
      <c r="D20" t="s">
        <v>123</v>
      </c>
      <c r="E20" t="s">
        <v>732</v>
      </c>
      <c r="F20" t="s">
        <v>566</v>
      </c>
      <c r="G20" t="s">
        <v>733</v>
      </c>
      <c r="H20" t="s">
        <v>150</v>
      </c>
      <c r="I20" t="s">
        <v>286</v>
      </c>
      <c r="J20" s="77">
        <v>1.18</v>
      </c>
      <c r="K20" t="s">
        <v>102</v>
      </c>
      <c r="L20" s="78">
        <v>6.7500000000000004E-2</v>
      </c>
      <c r="M20" s="78">
        <v>7.1900000000000006E-2</v>
      </c>
      <c r="N20" s="77">
        <v>121413.69</v>
      </c>
      <c r="O20" s="77">
        <v>98.53</v>
      </c>
      <c r="P20" s="77">
        <v>119.628908757</v>
      </c>
      <c r="Q20" s="78">
        <v>1.6999999999999999E-3</v>
      </c>
      <c r="R20" s="78">
        <v>4.6800000000000001E-2</v>
      </c>
      <c r="S20" s="78">
        <v>1.1999999999999999E-3</v>
      </c>
    </row>
    <row r="21" spans="2:19">
      <c r="B21" t="s">
        <v>734</v>
      </c>
      <c r="C21" t="s">
        <v>735</v>
      </c>
      <c r="D21" t="s">
        <v>123</v>
      </c>
      <c r="E21" t="s">
        <v>736</v>
      </c>
      <c r="F21" t="s">
        <v>464</v>
      </c>
      <c r="G21" t="s">
        <v>359</v>
      </c>
      <c r="H21" t="s">
        <v>150</v>
      </c>
      <c r="I21" t="s">
        <v>737</v>
      </c>
      <c r="J21" s="77">
        <v>1.97</v>
      </c>
      <c r="K21" t="s">
        <v>102</v>
      </c>
      <c r="L21" s="78">
        <v>2.1000000000000001E-2</v>
      </c>
      <c r="M21" s="78">
        <v>6.3500000000000001E-2</v>
      </c>
      <c r="N21" s="77">
        <v>357143</v>
      </c>
      <c r="O21" s="77">
        <v>93.83</v>
      </c>
      <c r="P21" s="77">
        <v>335.10727689999999</v>
      </c>
      <c r="Q21" s="78">
        <v>5.7000000000000002E-3</v>
      </c>
      <c r="R21" s="78">
        <v>0.13120000000000001</v>
      </c>
      <c r="S21" s="78">
        <v>3.3E-3</v>
      </c>
    </row>
    <row r="22" spans="2:19">
      <c r="B22" t="s">
        <v>738</v>
      </c>
      <c r="C22" t="s">
        <v>739</v>
      </c>
      <c r="D22" t="s">
        <v>123</v>
      </c>
      <c r="E22" t="s">
        <v>740</v>
      </c>
      <c r="F22" t="s">
        <v>464</v>
      </c>
      <c r="G22" t="s">
        <v>377</v>
      </c>
      <c r="H22" t="s">
        <v>150</v>
      </c>
      <c r="I22" t="s">
        <v>741</v>
      </c>
      <c r="J22" s="77">
        <v>2.77</v>
      </c>
      <c r="K22" t="s">
        <v>102</v>
      </c>
      <c r="L22" s="78">
        <v>4.5999999999999999E-2</v>
      </c>
      <c r="M22" s="78">
        <v>6.3700000000000007E-2</v>
      </c>
      <c r="N22" s="77">
        <v>32926.82</v>
      </c>
      <c r="O22" s="77">
        <v>95.56</v>
      </c>
      <c r="P22" s="77">
        <v>31.464869191999998</v>
      </c>
      <c r="Q22" s="78">
        <v>1E-4</v>
      </c>
      <c r="R22" s="78">
        <v>1.23E-2</v>
      </c>
      <c r="S22" s="78">
        <v>2.9999999999999997E-4</v>
      </c>
    </row>
    <row r="23" spans="2:19">
      <c r="B23" s="79" t="s">
        <v>287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216</v>
      </c>
      <c r="C24" t="s">
        <v>216</v>
      </c>
      <c r="D24" s="16"/>
      <c r="E24" s="16"/>
      <c r="F24" t="s">
        <v>216</v>
      </c>
      <c r="G24" t="s">
        <v>216</v>
      </c>
      <c r="J24" s="77">
        <v>0</v>
      </c>
      <c r="K24" t="s">
        <v>216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584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216</v>
      </c>
      <c r="C26" t="s">
        <v>216</v>
      </c>
      <c r="D26" s="16"/>
      <c r="E26" s="16"/>
      <c r="F26" t="s">
        <v>216</v>
      </c>
      <c r="G26" t="s">
        <v>216</v>
      </c>
      <c r="J26" s="77">
        <v>0</v>
      </c>
      <c r="K26" t="s">
        <v>216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221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288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216</v>
      </c>
      <c r="C29" t="s">
        <v>216</v>
      </c>
      <c r="D29" s="16"/>
      <c r="E29" s="16"/>
      <c r="F29" t="s">
        <v>216</v>
      </c>
      <c r="G29" t="s">
        <v>216</v>
      </c>
      <c r="J29" s="77">
        <v>0</v>
      </c>
      <c r="K29" t="s">
        <v>216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289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216</v>
      </c>
      <c r="C31" t="s">
        <v>216</v>
      </c>
      <c r="D31" s="16"/>
      <c r="E31" s="16"/>
      <c r="F31" t="s">
        <v>216</v>
      </c>
      <c r="G31" t="s">
        <v>216</v>
      </c>
      <c r="J31" s="77">
        <v>0</v>
      </c>
      <c r="K31" t="s">
        <v>216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223</v>
      </c>
      <c r="C32" s="16"/>
      <c r="D32" s="16"/>
      <c r="E32" s="16"/>
    </row>
    <row r="33" spans="2:5">
      <c r="B33" t="s">
        <v>276</v>
      </c>
      <c r="C33" s="16"/>
      <c r="D33" s="16"/>
      <c r="E33" s="16"/>
    </row>
    <row r="34" spans="2:5">
      <c r="B34" t="s">
        <v>277</v>
      </c>
      <c r="C34" s="16"/>
      <c r="D34" s="16"/>
      <c r="E34" s="16"/>
    </row>
    <row r="35" spans="2:5">
      <c r="B35" t="s">
        <v>278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216</v>
      </c>
      <c r="C13" t="s">
        <v>216</v>
      </c>
      <c r="D13" s="16"/>
      <c r="E13" s="16"/>
      <c r="F13" t="s">
        <v>216</v>
      </c>
      <c r="G13" t="s">
        <v>216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276</v>
      </c>
      <c r="C20" s="16"/>
      <c r="D20" s="16"/>
      <c r="E20" s="16"/>
    </row>
    <row r="21" spans="2:13">
      <c r="B21" t="s">
        <v>277</v>
      </c>
      <c r="C21" s="16"/>
      <c r="D21" s="16"/>
      <c r="E21" s="16"/>
    </row>
    <row r="22" spans="2:13">
      <c r="B22" t="s">
        <v>278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I20" sqref="I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492663.62</v>
      </c>
      <c r="G11" s="7"/>
      <c r="H11" s="75">
        <v>545.80910203124699</v>
      </c>
      <c r="I11" s="7"/>
      <c r="J11" s="76">
        <v>1</v>
      </c>
      <c r="K11" s="76">
        <v>5.4000000000000003E-3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492663.62</v>
      </c>
      <c r="H12" s="81">
        <v>545.80910203124699</v>
      </c>
      <c r="J12" s="80">
        <v>1</v>
      </c>
      <c r="K12" s="80">
        <v>5.4000000000000003E-3</v>
      </c>
    </row>
    <row r="13" spans="2:55">
      <c r="B13" s="79" t="s">
        <v>742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216</v>
      </c>
      <c r="C14" t="s">
        <v>216</v>
      </c>
      <c r="D14" t="s">
        <v>216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743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216</v>
      </c>
      <c r="C16" t="s">
        <v>216</v>
      </c>
      <c r="D16" t="s">
        <v>216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744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216</v>
      </c>
      <c r="C18" t="s">
        <v>216</v>
      </c>
      <c r="D18" t="s">
        <v>216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745</v>
      </c>
      <c r="C19" s="16"/>
      <c r="F19" s="81">
        <v>492663.62</v>
      </c>
      <c r="H19" s="81">
        <v>545.80910203124699</v>
      </c>
      <c r="J19" s="80">
        <v>1</v>
      </c>
      <c r="K19" s="80">
        <v>5.4000000000000003E-3</v>
      </c>
    </row>
    <row r="20" spans="2:11">
      <c r="B20" t="s">
        <v>746</v>
      </c>
      <c r="C20" t="s">
        <v>747</v>
      </c>
      <c r="D20" t="s">
        <v>102</v>
      </c>
      <c r="E20" t="s">
        <v>748</v>
      </c>
      <c r="F20" s="77">
        <v>492663.62</v>
      </c>
      <c r="G20" s="77">
        <v>110.78737699999992</v>
      </c>
      <c r="H20" s="77">
        <v>545.80910203124699</v>
      </c>
      <c r="I20" s="78">
        <v>2.07E-2</v>
      </c>
      <c r="J20" s="78">
        <v>1</v>
      </c>
      <c r="K20" s="78">
        <v>5.4000000000000003E-3</v>
      </c>
    </row>
    <row r="21" spans="2:11">
      <c r="B21" s="79" t="s">
        <v>221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749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216</v>
      </c>
      <c r="C23" t="s">
        <v>216</v>
      </c>
      <c r="D23" t="s">
        <v>216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750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216</v>
      </c>
      <c r="C25" t="s">
        <v>216</v>
      </c>
      <c r="D25" t="s">
        <v>216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751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216</v>
      </c>
      <c r="C27" t="s">
        <v>216</v>
      </c>
      <c r="D27" t="s">
        <v>216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752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216</v>
      </c>
      <c r="C29" t="s">
        <v>216</v>
      </c>
      <c r="D29" t="s">
        <v>216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223</v>
      </c>
      <c r="C30" s="16"/>
    </row>
    <row r="31" spans="2:11">
      <c r="B31" t="s">
        <v>276</v>
      </c>
      <c r="C31" s="16"/>
    </row>
    <row r="32" spans="2:11">
      <c r="B32" t="s">
        <v>277</v>
      </c>
      <c r="C32" s="16"/>
    </row>
    <row r="33" spans="2:3">
      <c r="B33" t="s">
        <v>278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28223</v>
      </c>
      <c r="H11" s="7"/>
      <c r="I11" s="75">
        <v>4.1403937280000003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753</v>
      </c>
      <c r="C12" s="16"/>
      <c r="D12" s="16"/>
      <c r="G12" s="81">
        <v>28223</v>
      </c>
      <c r="I12" s="81">
        <v>4.1403937280000003</v>
      </c>
      <c r="K12" s="80">
        <v>1</v>
      </c>
      <c r="L12" s="80">
        <v>0</v>
      </c>
    </row>
    <row r="13" spans="2:59">
      <c r="B13" t="s">
        <v>754</v>
      </c>
      <c r="C13" t="s">
        <v>755</v>
      </c>
      <c r="D13" t="s">
        <v>606</v>
      </c>
      <c r="E13" t="s">
        <v>106</v>
      </c>
      <c r="F13" t="s">
        <v>756</v>
      </c>
      <c r="G13" s="77">
        <v>21000</v>
      </c>
      <c r="H13" s="77">
        <v>5.4035000000000002</v>
      </c>
      <c r="I13" s="77">
        <v>4.1156838450000004</v>
      </c>
      <c r="J13" s="78">
        <v>0</v>
      </c>
      <c r="K13" s="78">
        <v>0.99399999999999999</v>
      </c>
      <c r="L13" s="78">
        <v>0</v>
      </c>
    </row>
    <row r="14" spans="2:59">
      <c r="B14" t="s">
        <v>757</v>
      </c>
      <c r="C14" t="s">
        <v>758</v>
      </c>
      <c r="D14" t="s">
        <v>759</v>
      </c>
      <c r="E14" t="s">
        <v>102</v>
      </c>
      <c r="F14" t="s">
        <v>760</v>
      </c>
      <c r="G14" s="77">
        <v>7223</v>
      </c>
      <c r="H14" s="77">
        <v>0.34210000000000002</v>
      </c>
      <c r="I14" s="77">
        <v>2.4709882999999998E-2</v>
      </c>
      <c r="J14" s="78">
        <v>0</v>
      </c>
      <c r="K14" s="78">
        <v>6.0000000000000001E-3</v>
      </c>
      <c r="L14" s="78">
        <v>0</v>
      </c>
    </row>
    <row r="15" spans="2:59">
      <c r="B15" s="79" t="s">
        <v>679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216</v>
      </c>
      <c r="C16" t="s">
        <v>216</v>
      </c>
      <c r="D16" t="s">
        <v>216</v>
      </c>
      <c r="E16" t="s">
        <v>216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223</v>
      </c>
      <c r="C17" s="16"/>
      <c r="D17" s="16"/>
    </row>
    <row r="18" spans="2:4">
      <c r="B18" t="s">
        <v>276</v>
      </c>
      <c r="C18" s="16"/>
      <c r="D18" s="16"/>
    </row>
    <row r="19" spans="2:4">
      <c r="B19" t="s">
        <v>277</v>
      </c>
      <c r="C19" s="16"/>
      <c r="D19" s="16"/>
    </row>
    <row r="20" spans="2:4">
      <c r="B20" t="s">
        <v>278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680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216</v>
      </c>
      <c r="C14" t="s">
        <v>216</v>
      </c>
      <c r="D14" t="s">
        <v>216</v>
      </c>
      <c r="E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681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216</v>
      </c>
      <c r="C16" t="s">
        <v>216</v>
      </c>
      <c r="D16" t="s">
        <v>216</v>
      </c>
      <c r="E16" t="s">
        <v>216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761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216</v>
      </c>
      <c r="C18" t="s">
        <v>216</v>
      </c>
      <c r="D18" t="s">
        <v>216</v>
      </c>
      <c r="E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682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216</v>
      </c>
      <c r="C20" t="s">
        <v>216</v>
      </c>
      <c r="D20" t="s">
        <v>216</v>
      </c>
      <c r="E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584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216</v>
      </c>
      <c r="C22" t="s">
        <v>216</v>
      </c>
      <c r="D22" t="s">
        <v>216</v>
      </c>
      <c r="E22" t="s">
        <v>216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680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216</v>
      </c>
      <c r="C25" t="s">
        <v>216</v>
      </c>
      <c r="D25" t="s">
        <v>216</v>
      </c>
      <c r="E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683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216</v>
      </c>
      <c r="C27" t="s">
        <v>216</v>
      </c>
      <c r="D27" t="s">
        <v>216</v>
      </c>
      <c r="E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682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216</v>
      </c>
      <c r="C29" t="s">
        <v>216</v>
      </c>
      <c r="D29" t="s">
        <v>216</v>
      </c>
      <c r="E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684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216</v>
      </c>
      <c r="C31" t="s">
        <v>216</v>
      </c>
      <c r="D31" t="s">
        <v>216</v>
      </c>
      <c r="E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584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216</v>
      </c>
      <c r="C33" t="s">
        <v>216</v>
      </c>
      <c r="D33" t="s">
        <v>216</v>
      </c>
      <c r="E33" t="s">
        <v>216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223</v>
      </c>
      <c r="C34" s="16"/>
      <c r="D34" s="16"/>
    </row>
    <row r="35" spans="2:12">
      <c r="B35" t="s">
        <v>276</v>
      </c>
      <c r="C35" s="16"/>
      <c r="D35" s="16"/>
    </row>
    <row r="36" spans="2:12">
      <c r="B36" t="s">
        <v>277</v>
      </c>
      <c r="C36" s="16"/>
      <c r="D36" s="16"/>
    </row>
    <row r="37" spans="2:12">
      <c r="B37" t="s">
        <v>278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680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216</v>
      </c>
      <c r="C14" t="s">
        <v>216</v>
      </c>
      <c r="D14" t="s">
        <v>216</v>
      </c>
      <c r="E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681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216</v>
      </c>
      <c r="C16" t="s">
        <v>216</v>
      </c>
      <c r="D16" t="s">
        <v>216</v>
      </c>
      <c r="E16" t="s">
        <v>216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761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216</v>
      </c>
      <c r="C18" t="s">
        <v>216</v>
      </c>
      <c r="D18" t="s">
        <v>216</v>
      </c>
      <c r="E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682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216</v>
      </c>
      <c r="C20" t="s">
        <v>216</v>
      </c>
      <c r="D20" t="s">
        <v>216</v>
      </c>
      <c r="E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584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216</v>
      </c>
      <c r="C22" t="s">
        <v>216</v>
      </c>
      <c r="D22" t="s">
        <v>216</v>
      </c>
      <c r="E22" t="s">
        <v>216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680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216</v>
      </c>
      <c r="C25" t="s">
        <v>216</v>
      </c>
      <c r="D25" t="s">
        <v>216</v>
      </c>
      <c r="E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683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216</v>
      </c>
      <c r="C27" t="s">
        <v>216</v>
      </c>
      <c r="D27" t="s">
        <v>216</v>
      </c>
      <c r="E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682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216</v>
      </c>
      <c r="C29" t="s">
        <v>216</v>
      </c>
      <c r="D29" t="s">
        <v>216</v>
      </c>
      <c r="E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584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216</v>
      </c>
      <c r="C31" t="s">
        <v>216</v>
      </c>
      <c r="D31" t="s">
        <v>216</v>
      </c>
      <c r="E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223</v>
      </c>
      <c r="C32" s="16"/>
      <c r="D32" s="16"/>
    </row>
    <row r="33" spans="2:4">
      <c r="B33" t="s">
        <v>276</v>
      </c>
      <c r="C33" s="16"/>
      <c r="D33" s="16"/>
    </row>
    <row r="34" spans="2:4">
      <c r="B34" t="s">
        <v>277</v>
      </c>
      <c r="C34" s="16"/>
      <c r="D34" s="16"/>
    </row>
    <row r="35" spans="2:4">
      <c r="B35" t="s">
        <v>278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689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216</v>
      </c>
      <c r="C14" t="s">
        <v>216</v>
      </c>
      <c r="D14" s="16"/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690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216</v>
      </c>
      <c r="C16" t="s">
        <v>216</v>
      </c>
      <c r="D16" s="16"/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691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692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216</v>
      </c>
      <c r="C19" t="s">
        <v>216</v>
      </c>
      <c r="D19" s="16"/>
      <c r="E19" t="s">
        <v>216</v>
      </c>
      <c r="H19" s="77">
        <v>0</v>
      </c>
      <c r="I19" t="s">
        <v>216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693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216</v>
      </c>
      <c r="C21" t="s">
        <v>216</v>
      </c>
      <c r="D21" s="16"/>
      <c r="E21" t="s">
        <v>216</v>
      </c>
      <c r="H21" s="77">
        <v>0</v>
      </c>
      <c r="I21" t="s">
        <v>216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694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216</v>
      </c>
      <c r="C23" t="s">
        <v>216</v>
      </c>
      <c r="D23" s="16"/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695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216</v>
      </c>
      <c r="C25" t="s">
        <v>216</v>
      </c>
      <c r="D25" s="16"/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689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216</v>
      </c>
      <c r="C28" t="s">
        <v>216</v>
      </c>
      <c r="D28" s="16"/>
      <c r="E28" t="s">
        <v>216</v>
      </c>
      <c r="H28" s="77">
        <v>0</v>
      </c>
      <c r="I28" t="s">
        <v>216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690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216</v>
      </c>
      <c r="C30" t="s">
        <v>216</v>
      </c>
      <c r="D30" s="16"/>
      <c r="E30" t="s">
        <v>216</v>
      </c>
      <c r="H30" s="77">
        <v>0</v>
      </c>
      <c r="I30" t="s">
        <v>216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691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692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216</v>
      </c>
      <c r="C33" t="s">
        <v>216</v>
      </c>
      <c r="D33" s="16"/>
      <c r="E33" t="s">
        <v>216</v>
      </c>
      <c r="H33" s="77">
        <v>0</v>
      </c>
      <c r="I33" t="s">
        <v>216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693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216</v>
      </c>
      <c r="C35" t="s">
        <v>216</v>
      </c>
      <c r="D35" s="16"/>
      <c r="E35" t="s">
        <v>216</v>
      </c>
      <c r="H35" s="77">
        <v>0</v>
      </c>
      <c r="I35" t="s">
        <v>216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694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216</v>
      </c>
      <c r="C37" t="s">
        <v>216</v>
      </c>
      <c r="D37" s="16"/>
      <c r="E37" t="s">
        <v>216</v>
      </c>
      <c r="H37" s="77">
        <v>0</v>
      </c>
      <c r="I37" t="s">
        <v>216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695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216</v>
      </c>
      <c r="C39" t="s">
        <v>216</v>
      </c>
      <c r="D39" s="16"/>
      <c r="E39" t="s">
        <v>216</v>
      </c>
      <c r="H39" s="77">
        <v>0</v>
      </c>
      <c r="I39" t="s">
        <v>216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  <c r="D40" s="16"/>
    </row>
    <row r="41" spans="2:17">
      <c r="B41" t="s">
        <v>276</v>
      </c>
      <c r="D41" s="16"/>
    </row>
    <row r="42" spans="2:17">
      <c r="B42" t="s">
        <v>277</v>
      </c>
      <c r="D42" s="16"/>
    </row>
    <row r="43" spans="2:17">
      <c r="B43" t="s">
        <v>278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3.38</v>
      </c>
      <c r="J11" s="18"/>
      <c r="K11" s="18"/>
      <c r="L11" s="18"/>
      <c r="M11" s="76">
        <v>0</v>
      </c>
      <c r="N11" s="75">
        <v>635176.16799999995</v>
      </c>
      <c r="O11" s="7"/>
      <c r="P11" s="75">
        <v>837.97248000000002</v>
      </c>
      <c r="Q11" s="76">
        <v>1</v>
      </c>
      <c r="R11" s="76">
        <v>8.3000000000000001E-3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3.38</v>
      </c>
      <c r="M12" s="80">
        <v>0</v>
      </c>
      <c r="N12" s="81">
        <v>635176.16799999995</v>
      </c>
      <c r="P12" s="81">
        <v>837.97248000000002</v>
      </c>
      <c r="Q12" s="80">
        <v>1</v>
      </c>
      <c r="R12" s="80">
        <v>8.3000000000000001E-3</v>
      </c>
    </row>
    <row r="13" spans="2:60">
      <c r="B13" s="79" t="s">
        <v>762</v>
      </c>
      <c r="I13" s="81">
        <v>3.38</v>
      </c>
      <c r="M13" s="80">
        <v>0</v>
      </c>
      <c r="N13" s="81">
        <v>635176.16799999995</v>
      </c>
      <c r="P13" s="81">
        <v>837.97248000000002</v>
      </c>
      <c r="Q13" s="80">
        <v>1</v>
      </c>
      <c r="R13" s="80">
        <v>8.3000000000000001E-3</v>
      </c>
    </row>
    <row r="14" spans="2:60">
      <c r="B14" s="82" t="s">
        <v>785</v>
      </c>
      <c r="C14" t="s">
        <v>763</v>
      </c>
      <c r="D14" t="s">
        <v>764</v>
      </c>
      <c r="F14" t="s">
        <v>765</v>
      </c>
      <c r="G14" t="s">
        <v>766</v>
      </c>
      <c r="H14" t="s">
        <v>767</v>
      </c>
      <c r="I14" s="77">
        <v>3.38</v>
      </c>
      <c r="J14" t="s">
        <v>768</v>
      </c>
      <c r="K14" t="s">
        <v>102</v>
      </c>
      <c r="L14" s="78">
        <v>0</v>
      </c>
      <c r="M14" s="78">
        <v>0</v>
      </c>
      <c r="N14" s="77">
        <v>635176.16799999995</v>
      </c>
      <c r="O14" s="77">
        <v>131.92756942354299</v>
      </c>
      <c r="P14" s="77">
        <v>837.97248000000002</v>
      </c>
      <c r="Q14" s="78">
        <v>1</v>
      </c>
      <c r="R14" s="78">
        <v>8.3000000000000001E-3</v>
      </c>
    </row>
    <row r="15" spans="2:60">
      <c r="B15" s="79" t="s">
        <v>769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216</v>
      </c>
      <c r="D16" t="s">
        <v>216</v>
      </c>
      <c r="F16" t="s">
        <v>216</v>
      </c>
      <c r="I16" s="77">
        <v>0</v>
      </c>
      <c r="J16" t="s">
        <v>216</v>
      </c>
      <c r="K16" t="s">
        <v>216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770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216</v>
      </c>
      <c r="D18" t="s">
        <v>216</v>
      </c>
      <c r="F18" t="s">
        <v>216</v>
      </c>
      <c r="I18" s="77">
        <v>0</v>
      </c>
      <c r="J18" t="s">
        <v>216</v>
      </c>
      <c r="K18" t="s">
        <v>216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771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216</v>
      </c>
      <c r="D20" t="s">
        <v>216</v>
      </c>
      <c r="F20" t="s">
        <v>216</v>
      </c>
      <c r="I20" s="77">
        <v>0</v>
      </c>
      <c r="J20" t="s">
        <v>216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772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216</v>
      </c>
      <c r="D22" t="s">
        <v>216</v>
      </c>
      <c r="F22" t="s">
        <v>216</v>
      </c>
      <c r="I22" s="77">
        <v>0</v>
      </c>
      <c r="J22" t="s">
        <v>216</v>
      </c>
      <c r="K22" t="s">
        <v>216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773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774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216</v>
      </c>
      <c r="D25" t="s">
        <v>216</v>
      </c>
      <c r="F25" t="s">
        <v>216</v>
      </c>
      <c r="I25" s="77">
        <v>0</v>
      </c>
      <c r="J25" t="s">
        <v>216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775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216</v>
      </c>
      <c r="D27" t="s">
        <v>216</v>
      </c>
      <c r="F27" t="s">
        <v>216</v>
      </c>
      <c r="I27" s="77">
        <v>0</v>
      </c>
      <c r="J27" t="s">
        <v>216</v>
      </c>
      <c r="K27" t="s">
        <v>216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776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216</v>
      </c>
      <c r="D29" t="s">
        <v>216</v>
      </c>
      <c r="F29" t="s">
        <v>216</v>
      </c>
      <c r="I29" s="77">
        <v>0</v>
      </c>
      <c r="J29" t="s">
        <v>216</v>
      </c>
      <c r="K29" t="s">
        <v>216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777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216</v>
      </c>
      <c r="D31" t="s">
        <v>216</v>
      </c>
      <c r="F31" t="s">
        <v>216</v>
      </c>
      <c r="I31" s="77">
        <v>0</v>
      </c>
      <c r="J31" t="s">
        <v>216</v>
      </c>
      <c r="K31" t="s">
        <v>216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778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216</v>
      </c>
      <c r="D34" t="s">
        <v>216</v>
      </c>
      <c r="F34" t="s">
        <v>216</v>
      </c>
      <c r="I34" s="77">
        <v>0</v>
      </c>
      <c r="J34" t="s">
        <v>216</v>
      </c>
      <c r="K34" t="s">
        <v>216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770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216</v>
      </c>
      <c r="D36" t="s">
        <v>216</v>
      </c>
      <c r="F36" t="s">
        <v>216</v>
      </c>
      <c r="I36" s="77">
        <v>0</v>
      </c>
      <c r="J36" t="s">
        <v>216</v>
      </c>
      <c r="K36" t="s">
        <v>216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771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216</v>
      </c>
      <c r="D38" t="s">
        <v>216</v>
      </c>
      <c r="F38" t="s">
        <v>216</v>
      </c>
      <c r="I38" s="77">
        <v>0</v>
      </c>
      <c r="J38" t="s">
        <v>216</v>
      </c>
      <c r="K38" t="s">
        <v>216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777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216</v>
      </c>
      <c r="D40" t="s">
        <v>216</v>
      </c>
      <c r="F40" t="s">
        <v>216</v>
      </c>
      <c r="I40" s="77">
        <v>0</v>
      </c>
      <c r="J40" t="s">
        <v>216</v>
      </c>
      <c r="K40" t="s">
        <v>216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223</v>
      </c>
    </row>
    <row r="42" spans="2:18">
      <c r="B42" t="s">
        <v>276</v>
      </c>
    </row>
    <row r="43" spans="2:18">
      <c r="B43" t="s">
        <v>277</v>
      </c>
    </row>
    <row r="44" spans="2:18">
      <c r="B44" t="s">
        <v>278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701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216</v>
      </c>
      <c r="C14" t="s">
        <v>216</v>
      </c>
      <c r="E14" t="s">
        <v>216</v>
      </c>
      <c r="G14" s="77">
        <v>0</v>
      </c>
      <c r="H14" t="s">
        <v>216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702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216</v>
      </c>
      <c r="C16" t="s">
        <v>216</v>
      </c>
      <c r="E16" t="s">
        <v>216</v>
      </c>
      <c r="G16" s="77">
        <v>0</v>
      </c>
      <c r="H16" t="s">
        <v>216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779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216</v>
      </c>
      <c r="C18" t="s">
        <v>216</v>
      </c>
      <c r="E18" t="s">
        <v>216</v>
      </c>
      <c r="G18" s="77">
        <v>0</v>
      </c>
      <c r="H18" t="s">
        <v>216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780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216</v>
      </c>
      <c r="C20" t="s">
        <v>216</v>
      </c>
      <c r="E20" t="s">
        <v>216</v>
      </c>
      <c r="G20" s="77">
        <v>0</v>
      </c>
      <c r="H20" t="s">
        <v>216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584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216</v>
      </c>
      <c r="C22" t="s">
        <v>216</v>
      </c>
      <c r="E22" t="s">
        <v>216</v>
      </c>
      <c r="G22" s="77">
        <v>0</v>
      </c>
      <c r="H22" t="s">
        <v>216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216</v>
      </c>
      <c r="C24" t="s">
        <v>216</v>
      </c>
      <c r="E24" t="s">
        <v>216</v>
      </c>
      <c r="G24" s="77">
        <v>0</v>
      </c>
      <c r="H24" t="s">
        <v>216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223</v>
      </c>
    </row>
    <row r="26" spans="2:15">
      <c r="B26" t="s">
        <v>276</v>
      </c>
    </row>
    <row r="27" spans="2:15">
      <c r="B27" t="s">
        <v>277</v>
      </c>
    </row>
    <row r="28" spans="2:15">
      <c r="B28" t="s">
        <v>278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781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216</v>
      </c>
      <c r="E14" s="78">
        <v>0</v>
      </c>
      <c r="F14" t="s">
        <v>216</v>
      </c>
      <c r="G14" s="77">
        <v>0</v>
      </c>
      <c r="H14" s="78">
        <v>0</v>
      </c>
      <c r="I14" s="78">
        <v>0</v>
      </c>
    </row>
    <row r="15" spans="2:55">
      <c r="B15" s="79" t="s">
        <v>782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216</v>
      </c>
      <c r="E16" s="78">
        <v>0</v>
      </c>
      <c r="F16" t="s">
        <v>216</v>
      </c>
      <c r="G16" s="77">
        <v>0</v>
      </c>
      <c r="H16" s="78">
        <v>0</v>
      </c>
      <c r="I16" s="78">
        <v>0</v>
      </c>
    </row>
    <row r="17" spans="2:9">
      <c r="B17" s="79" t="s">
        <v>221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781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216</v>
      </c>
      <c r="E19" s="78">
        <v>0</v>
      </c>
      <c r="F19" t="s">
        <v>216</v>
      </c>
      <c r="G19" s="77">
        <v>0</v>
      </c>
      <c r="H19" s="78">
        <v>0</v>
      </c>
      <c r="I19" s="78">
        <v>0</v>
      </c>
    </row>
    <row r="20" spans="2:9">
      <c r="B20" s="79" t="s">
        <v>782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216</v>
      </c>
      <c r="E21" s="78">
        <v>0</v>
      </c>
      <c r="F21" t="s">
        <v>216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216</v>
      </c>
      <c r="D13" t="s">
        <v>216</v>
      </c>
      <c r="E13" s="19"/>
      <c r="F13" s="78">
        <v>0</v>
      </c>
      <c r="G13" t="s">
        <v>216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216</v>
      </c>
      <c r="D15" t="s">
        <v>216</v>
      </c>
      <c r="E15" s="19"/>
      <c r="F15" s="78">
        <v>0</v>
      </c>
      <c r="G15" t="s">
        <v>216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58.358212379999998</v>
      </c>
      <c r="J11" s="76">
        <v>1</v>
      </c>
      <c r="K11" s="76">
        <v>5.9999999999999995E-4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216</v>
      </c>
      <c r="C13" t="s">
        <v>216</v>
      </c>
      <c r="D13" t="s">
        <v>216</v>
      </c>
      <c r="E13" s="19"/>
      <c r="F13" s="78">
        <v>0</v>
      </c>
      <c r="G13" t="s">
        <v>216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58.358212379999998</v>
      </c>
      <c r="J14" s="80">
        <v>1</v>
      </c>
      <c r="K14" s="80">
        <v>5.9999999999999995E-4</v>
      </c>
    </row>
    <row r="15" spans="2:60">
      <c r="B15" t="s">
        <v>783</v>
      </c>
      <c r="C15" t="s">
        <v>784</v>
      </c>
      <c r="D15" t="s">
        <v>216</v>
      </c>
      <c r="E15" t="s">
        <v>412</v>
      </c>
      <c r="F15" s="78">
        <v>0</v>
      </c>
      <c r="G15" t="s">
        <v>106</v>
      </c>
      <c r="H15" s="78">
        <v>0</v>
      </c>
      <c r="I15" s="77">
        <v>58.358212379999998</v>
      </c>
      <c r="J15" s="78">
        <v>1</v>
      </c>
      <c r="K15" s="78">
        <v>5.9999999999999995E-4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216</v>
      </c>
      <c r="C13" s="77">
        <v>0</v>
      </c>
    </row>
    <row r="14" spans="2:17">
      <c r="B14" s="79" t="s">
        <v>221</v>
      </c>
      <c r="C14" s="81">
        <v>0</v>
      </c>
    </row>
    <row r="15" spans="2:17">
      <c r="B15" t="s">
        <v>216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216</v>
      </c>
      <c r="C14" t="s">
        <v>216</v>
      </c>
      <c r="D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216</v>
      </c>
      <c r="C16" t="s">
        <v>216</v>
      </c>
      <c r="D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E18" t="s">
        <v>216</v>
      </c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584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E20" t="s">
        <v>216</v>
      </c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701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216</v>
      </c>
      <c r="C14" t="s">
        <v>216</v>
      </c>
      <c r="D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702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216</v>
      </c>
      <c r="C16" t="s">
        <v>216</v>
      </c>
      <c r="D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E18" t="s">
        <v>216</v>
      </c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584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E20" t="s">
        <v>216</v>
      </c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701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216</v>
      </c>
      <c r="C14" t="s">
        <v>216</v>
      </c>
      <c r="D14" t="s">
        <v>216</v>
      </c>
      <c r="E14" t="s">
        <v>216</v>
      </c>
      <c r="F14" s="15"/>
      <c r="G14" s="15"/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702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216</v>
      </c>
      <c r="C16" t="s">
        <v>216</v>
      </c>
      <c r="D16" t="s">
        <v>216</v>
      </c>
      <c r="E16" t="s">
        <v>216</v>
      </c>
      <c r="F16" s="15"/>
      <c r="G16" s="15"/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216</v>
      </c>
      <c r="C18" t="s">
        <v>216</v>
      </c>
      <c r="D18" t="s">
        <v>216</v>
      </c>
      <c r="E18" t="s">
        <v>216</v>
      </c>
      <c r="F18" s="15"/>
      <c r="G18" s="15"/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584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216</v>
      </c>
      <c r="C20" t="s">
        <v>216</v>
      </c>
      <c r="D20" t="s">
        <v>216</v>
      </c>
      <c r="E20" t="s">
        <v>216</v>
      </c>
      <c r="F20" s="15"/>
      <c r="G20" s="15"/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223</v>
      </c>
      <c r="D26" s="16"/>
    </row>
    <row r="27" spans="2:23">
      <c r="B27" t="s">
        <v>276</v>
      </c>
      <c r="D27" s="16"/>
    </row>
    <row r="28" spans="2:23">
      <c r="B28" t="s">
        <v>277</v>
      </c>
      <c r="D28" s="16"/>
    </row>
    <row r="29" spans="2:23">
      <c r="B29" t="s">
        <v>278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0513D7E-96B0-442F-BFDA-9EA24009A88F}"/>
</file>

<file path=customXml/itemProps2.xml><?xml version="1.0" encoding="utf-8"?>
<ds:datastoreItem xmlns:ds="http://schemas.openxmlformats.org/officeDocument/2006/customXml" ds:itemID="{D1DFCB0A-DB6D-4379-BAAF-680A49863C71}"/>
</file>

<file path=customXml/itemProps3.xml><?xml version="1.0" encoding="utf-8"?>
<ds:datastoreItem xmlns:ds="http://schemas.openxmlformats.org/officeDocument/2006/customXml" ds:itemID="{6472AE05-F572-4207-986C-CD919B0B90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2024-01-17T12:47:32Z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