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108" i="5" l="1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44" i="5"/>
  <c r="O13" i="5"/>
  <c r="P38" i="5" l="1"/>
  <c r="R38" i="5"/>
  <c r="R54" i="5"/>
  <c r="P54" i="5" s="1"/>
  <c r="R82" i="5"/>
  <c r="P82" i="5" s="1"/>
  <c r="R81" i="5"/>
  <c r="P81" i="5" s="1"/>
  <c r="C42" i="1" l="1"/>
  <c r="D42" i="1" s="1"/>
  <c r="C11" i="1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D19" i="1" l="1"/>
  <c r="D35" i="1"/>
  <c r="L12" i="2"/>
  <c r="L14" i="2"/>
  <c r="L16" i="2"/>
  <c r="L18" i="2"/>
  <c r="L20" i="2"/>
  <c r="L22" i="2"/>
  <c r="L24" i="2"/>
  <c r="L26" i="2"/>
  <c r="L28" i="2"/>
  <c r="L30" i="2"/>
  <c r="L32" i="2"/>
  <c r="D11" i="1"/>
  <c r="D16" i="1"/>
  <c r="D21" i="1"/>
  <c r="D30" i="1"/>
  <c r="D39" i="1"/>
  <c r="D13" i="1"/>
  <c r="D17" i="1"/>
  <c r="D22" i="1"/>
  <c r="D31" i="1"/>
  <c r="D40" i="1"/>
  <c r="D15" i="1"/>
  <c r="D27" i="1"/>
  <c r="L11" i="2"/>
  <c r="L13" i="2"/>
  <c r="L15" i="2"/>
  <c r="L17" i="2"/>
  <c r="L19" i="2"/>
  <c r="L21" i="2"/>
  <c r="L23" i="2"/>
  <c r="L25" i="2"/>
  <c r="L27" i="2"/>
  <c r="L29" i="2"/>
  <c r="L31" i="2"/>
  <c r="L33" i="2"/>
  <c r="D14" i="1"/>
  <c r="D18" i="1"/>
  <c r="D26" i="1"/>
  <c r="D34" i="1"/>
  <c r="D24" i="1"/>
  <c r="D28" i="1"/>
  <c r="D32" i="1"/>
  <c r="D36" i="1"/>
  <c r="D41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<sst xmlns="http://schemas.openxmlformats.org/spreadsheetml/2006/main" count="3479" uniqueCount="769">
  <si>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</si>
  <si>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</si>
  <si>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</si>
  <si>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</si>
  <si>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</si>
  <si>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</si>
  <si>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</si>
  <si>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</si>
  <si>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</si>
  <si>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</si>
  <si>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</si>
  <si>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</si>
  <si>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</si>
  <si>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</si>
  <si>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</si>
  <si>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</si>
  <si>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</si>
  <si>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</si>
  <si>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</si>
  <si>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</si>
  <si>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</si>
  <si>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</si>
  <si>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</si>
  <si>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</si>
  <si>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</si>
  <si>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</si>
  <si>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</si>
  <si>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</si>
  <si>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</si>
  <si>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</si>
  <si>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</si>
  <si>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</si>
  <si>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</si>
  <si>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</si>
  <si>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</si>
  <si>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</si>
  <si>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</si>
  <si>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</si>
  <si>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</si>
  <si>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</si>
  <si>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</si>
  <si>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</si>
  <si>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</si>
  <si>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</si>
  <si>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</si>
  <si>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</si>
  <si>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</si>
  <si>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</si>
  <si>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</si>
  <si>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</si>
  <si>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</si>
  <si>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</si>
  <si>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</si>
  <si>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</si>
  <si>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</si>
  <si>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</si>
  <si>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</si>
  <si>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</si>
  <si>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</si>
  <si>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</si>
  <si>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</si>
  <si>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</si>
  <si>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</si>
  <si>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</si>
  <si>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</si>
  <si>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</si>
  <si>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</si>
  <si>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</si>
  <si>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</si>
  <si>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</si>
  <si>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</si>
  <si>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</si>
  <si>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</si>
  <si>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</si>
  <si>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</si>
  <si>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</si>
  <si>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</si>
  <si>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</si>
  <si>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</si>
  <si>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</si>
  <si>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</si>
  <si>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</si>
  <si>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</si>
  <si>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</si>
  <si>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</si>
  <si>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</si>
  <si>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</si>
  <si>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</si>
  <si>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</si>
  <si>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</si>
  <si>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</si>
  <si>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</si>
  <si>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</si>
  <si>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</si>
  <si>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</si>
  <si>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</si>
  <si>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</si>
  <si>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</si>
  <si>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</si>
  <si>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</si>
  <si>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</si>
  <si>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</si>
  <si>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</si>
  <si>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</si>
  <si>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</si>
  <si>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</si>
  <si>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</si>
  <si>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</si>
  <si>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</si>
  <si>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</si>
  <si>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</si>
  <si>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</si>
  <si>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</si>
  <si>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</si>
  <si>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</si>
  <si>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</si>
  <si>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</si>
  <si>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</si>
  <si>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</si>
  <si>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</si>
  <si>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</si>
  <si>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</si>
  <si>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</si>
  <si>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</si>
  <si>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</si>
  <si>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</si>
  <si>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</si>
  <si>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</si>
  <si>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</si>
  <si>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</si>
  <si>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</si>
  <si>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</si>
  <si>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</si>
  <si>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</si>
  <si>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</si>
  <si>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</si>
  <si>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</si>
  <si>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</si>
  <si>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</si>
  <si>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</si>
  <si>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</si>
  <si>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</si>
  <si>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</si>
  <si>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</si>
  <si>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</si>
  <si>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</si>
  <si>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</si>
  <si>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</si>
  <si>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</si>
  <si>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</si>
  <si>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</si>
  <si>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</si>
  <si>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</si>
  <si>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</si>
  <si>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</si>
  <si>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</si>
  <si>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</si>
  <si>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</si>
  <si>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</si>
  <si>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</si>
  <si>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</si>
  <si>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</si>
  <si>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</si>
  <si>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</si>
  <si>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</si>
  <si>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</si>
  <si>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</si>
  <si>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</si>
  <si>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</si>
  <si>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</si>
  <si>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</si>
  <si>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</si>
  <si>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</si>
  <si>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</si>
  <si>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</si>
  <si>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</si>
  <si>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</si>
  <si>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</si>
  <si>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</si>
  <si>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</si>
  <si>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</si>
  <si>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</si>
  <si>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</si>
  <si>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</si>
  <si>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</si>
  <si>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</si>
  <si>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</si>
  <si>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</si>
  <si>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</si>
  <si>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</si>
  <si>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</si>
  <si>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</si>
  <si>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</si>
  <si>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</si>
  <si>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</si>
  <si>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</si>
  <si>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</si>
  <si>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</si>
  <si>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</si>
  <si>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</si>
  <si>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</si>
  <si>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</si>
  <si>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</si>
  <si>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</si>
  <si>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</si>
  <si>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</si>
  <si>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</si>
  <si>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</si>
  <si>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</si>
  <si>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</si>
  <si>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</si>
  <si>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</si>
  <si>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</si>
  <si>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</si>
  <si>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</si>
  <si>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</si>
  <si>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</si>
  <si>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</si>
  <si>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</si>
  <si>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</si>
  <si>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</si>
  <si>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</si>
  <si>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</si>
  <si>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</si>
  <si>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</si>
  <si>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</si>
  <si>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</si>
  <si>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</si>
  <si>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28/09/22</t>
  </si>
  <si>
    <t>ממצמ 0536- האוצר - ממשלתית צמודה</t>
  </si>
  <si>
    <t>1097708</t>
  </si>
  <si>
    <t>16/06/20</t>
  </si>
  <si>
    <t>ממשל צמודה 0529- האוצר - ממשלתית צמודה</t>
  </si>
  <si>
    <t>1157023</t>
  </si>
  <si>
    <t>10/01/22</t>
  </si>
  <si>
    <t>ממשל צמודה 1025- האוצר - ממשלתית צמודה</t>
  </si>
  <si>
    <t>1135912</t>
  </si>
  <si>
    <t>21/06/23</t>
  </si>
  <si>
    <t>ממשל צמודה 1131- האוצר - ממשלתית צמודה</t>
  </si>
  <si>
    <t>1172220</t>
  </si>
  <si>
    <t>09/09/21</t>
  </si>
  <si>
    <t>סה"כ לא צמודות</t>
  </si>
  <si>
    <t>סה"כ מלווה קצר מועד</t>
  </si>
  <si>
    <t>מ.ק.מ. 314- בנק ישראל- מק"מ</t>
  </si>
  <si>
    <t>8240319</t>
  </si>
  <si>
    <t>30/03/23</t>
  </si>
  <si>
    <t>מ.ק.מ. 414- בנק ישראל- מק"מ</t>
  </si>
  <si>
    <t>8240418</t>
  </si>
  <si>
    <t>04/04/23</t>
  </si>
  <si>
    <t>סה"כ שחר</t>
  </si>
  <si>
    <t>ממשל שקלי 0226</t>
  </si>
  <si>
    <t>1174697</t>
  </si>
  <si>
    <t>24/07/23</t>
  </si>
  <si>
    <t>ממשל שקלי 1024- האוצר - ממשלתית שקלית</t>
  </si>
  <si>
    <t>1175777</t>
  </si>
  <si>
    <t>ממשל שקלית 0330- האוצר - ממשלתית שקלית</t>
  </si>
  <si>
    <t>1160985</t>
  </si>
  <si>
    <t>25/10/22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</si>
  <si>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</si>
  <si>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</si>
  <si>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</si>
  <si>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</si>
  <si>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</si>
  <si>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05/10/21</t>
  </si>
  <si>
    <t>סה"כ גילון</t>
  </si>
  <si>
    <t>ממשל משתנה 0526- האוצר - ממשלתית משתנה</t>
  </si>
  <si>
    <t>1141795</t>
  </si>
  <si>
    <t>24/08/23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</si>
  <si>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</si>
  <si>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</si>
  <si>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</si>
  <si>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3.375 15/05/33- ממשלת ארה"ב</t>
  </si>
  <si>
    <t>US91282CHC82</t>
  </si>
  <si>
    <t>Aaa</t>
  </si>
  <si>
    <t>Moodys</t>
  </si>
  <si>
    <t>17/08/23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</si>
  <si>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</si>
  <si>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</si>
  <si>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</si>
  <si>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</si>
  <si>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</si>
  <si>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3- מגה אור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</si>
  <si>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</si>
  <si>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</si>
  <si>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</si>
  <si>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</si>
  <si>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</si>
  <si>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</si>
  <si>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</si>
  <si>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</si>
  <si>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עזריאלי אג"ח ה- עזריאלי קבוצה</t>
  </si>
  <si>
    <t>1156603</t>
  </si>
  <si>
    <t>510960719</t>
  </si>
  <si>
    <t>Aa1.il</t>
  </si>
  <si>
    <t>09/08/23</t>
  </si>
  <si>
    <t>אמות  אגח ח- אמות</t>
  </si>
  <si>
    <t>1172782</t>
  </si>
  <si>
    <t>520026683</t>
  </si>
  <si>
    <t>ilAA</t>
  </si>
  <si>
    <t>21/10/21</t>
  </si>
  <si>
    <t>ארפורט סיטי אג"ח 5- איירפורט סיטי</t>
  </si>
  <si>
    <t>1133487</t>
  </si>
  <si>
    <t>511659401</t>
  </si>
  <si>
    <t>10/08/23</t>
  </si>
  <si>
    <t>ישרס אג18- ישרס</t>
  </si>
  <si>
    <t>6130280</t>
  </si>
  <si>
    <t>520017807</t>
  </si>
  <si>
    <t>13/07/23</t>
  </si>
  <si>
    <t>לאומי התח נד403- לאומי</t>
  </si>
  <si>
    <t>6040430</t>
  </si>
  <si>
    <t>520018078</t>
  </si>
  <si>
    <t>בנקים</t>
  </si>
  <si>
    <t>16/01/23</t>
  </si>
  <si>
    <t>מבני תעש  אגח כ- מבנה</t>
  </si>
  <si>
    <t>2260495</t>
  </si>
  <si>
    <t>520024126</t>
  </si>
  <si>
    <t>21/08/23</t>
  </si>
  <si>
    <t>מליסרון  אגח יט</t>
  </si>
  <si>
    <t>3230398</t>
  </si>
  <si>
    <t>520037789</t>
  </si>
  <si>
    <t>18/08/20</t>
  </si>
  <si>
    <t>פועלים הת נדח ט- פועלים</t>
  </si>
  <si>
    <t>1199884</t>
  </si>
  <si>
    <t>520000118</t>
  </si>
  <si>
    <t>27/09/23</t>
  </si>
  <si>
    <t>פועלים הת נדח י- פועלים</t>
  </si>
  <si>
    <t>1199892</t>
  </si>
  <si>
    <t>Aa2.il</t>
  </si>
  <si>
    <t>ריט אג"ח 4- 1 ריט</t>
  </si>
  <si>
    <t>1129899</t>
  </si>
  <si>
    <t>513821488</t>
  </si>
  <si>
    <t>27/05/20</t>
  </si>
  <si>
    <t>אדמה אגח  2</t>
  </si>
  <si>
    <t>1110915</t>
  </si>
  <si>
    <t>520043605</t>
  </si>
  <si>
    <t>כימיה, גומי ופלסטיק</t>
  </si>
  <si>
    <t>ilAA-</t>
  </si>
  <si>
    <t>27/03/22</t>
  </si>
  <si>
    <t>אלדן תחבו אגח ז- אלדן תחבורה</t>
  </si>
  <si>
    <t>1184779</t>
  </si>
  <si>
    <t>510454333</t>
  </si>
  <si>
    <t>שרותים</t>
  </si>
  <si>
    <t>23/08/23</t>
  </si>
  <si>
    <t>מימון ישיר אגח ד- מימון ישיר קב</t>
  </si>
  <si>
    <t>1175660</t>
  </si>
  <si>
    <t>513893123</t>
  </si>
  <si>
    <t>אשראי חוץ בנקאי</t>
  </si>
  <si>
    <t>A1.il</t>
  </si>
  <si>
    <t>20/09/22</t>
  </si>
  <si>
    <t>מימון ישיר אגח ה- מימון ישיר קב</t>
  </si>
  <si>
    <t>1182831</t>
  </si>
  <si>
    <t>15/09/22</t>
  </si>
  <si>
    <t>מימון ישיר אגח ו- מימון ישיר קב</t>
  </si>
  <si>
    <t>1191659</t>
  </si>
  <si>
    <t>24/01/23</t>
  </si>
  <si>
    <t>מימון ישיר אגחג</t>
  </si>
  <si>
    <t>1171214</t>
  </si>
  <si>
    <t>אדגר אגח יא</t>
  </si>
  <si>
    <t>1820281</t>
  </si>
  <si>
    <t>520035171</t>
  </si>
  <si>
    <t>נדלן מניב בחו"ל</t>
  </si>
  <si>
    <t>A2.il</t>
  </si>
  <si>
    <t>29/08/23</t>
  </si>
  <si>
    <t>אלה  השק  אגח א- אלה השקעות</t>
  </si>
  <si>
    <t>1189950</t>
  </si>
  <si>
    <t>520040015</t>
  </si>
  <si>
    <t>ilA</t>
  </si>
  <si>
    <t>אפי נכסים אגחיד- אפי נכסים</t>
  </si>
  <si>
    <t>1184530</t>
  </si>
  <si>
    <t>510560188</t>
  </si>
  <si>
    <t>20/02/22</t>
  </si>
  <si>
    <t>אפריקה נכס אגחח- אפי נכסים</t>
  </si>
  <si>
    <t>1142231</t>
  </si>
  <si>
    <t>25/10/20</t>
  </si>
  <si>
    <t>מגה אור אג7- מגה אור</t>
  </si>
  <si>
    <t>1141696</t>
  </si>
  <si>
    <t>A</t>
  </si>
  <si>
    <t>S&amp;P</t>
  </si>
  <si>
    <t>04/09/23</t>
  </si>
  <si>
    <t>נכסים ובנ אגח י- נכסים ובנין</t>
  </si>
  <si>
    <t>1193630</t>
  </si>
  <si>
    <t>520025438</t>
  </si>
  <si>
    <t>19/02/23</t>
  </si>
  <si>
    <t>אאורה אגח יז- אאורה</t>
  </si>
  <si>
    <t>1193580</t>
  </si>
  <si>
    <t>520038274</t>
  </si>
  <si>
    <t>בנייה</t>
  </si>
  <si>
    <t>A3.il</t>
  </si>
  <si>
    <t>אסאר אקורד אגח ב- אס.אר אקורד</t>
  </si>
  <si>
    <t>4220372</t>
  </si>
  <si>
    <t>520038670</t>
  </si>
  <si>
    <t>20/02/23</t>
  </si>
  <si>
    <t>אפקון החז אגח ד</t>
  </si>
  <si>
    <t>520033473</t>
  </si>
  <si>
    <t>חשמל</t>
  </si>
  <si>
    <t>ilA-</t>
  </si>
  <si>
    <t>ירושלים הנפ נד17- ירושלים הנפקות</t>
  </si>
  <si>
    <t>1176312</t>
  </si>
  <si>
    <t>513682146</t>
  </si>
  <si>
    <t>מגוריט אגח ג- מגוריט</t>
  </si>
  <si>
    <t>1175975</t>
  </si>
  <si>
    <t>515434074</t>
  </si>
  <si>
    <t>21/12/21</t>
  </si>
  <si>
    <t>לא מדורג</t>
  </si>
  <si>
    <t>משק אנרג  אגח א</t>
  </si>
  <si>
    <t>1169531</t>
  </si>
  <si>
    <t>516167343</t>
  </si>
  <si>
    <t>אנרגיה</t>
  </si>
  <si>
    <t>01/11/20</t>
  </si>
  <si>
    <t>סולאיר אגח א- סולאיר</t>
  </si>
  <si>
    <t>1183730</t>
  </si>
  <si>
    <t>516046307</t>
  </si>
  <si>
    <t>אנרגיה מתחדשת</t>
  </si>
  <si>
    <t>20/01/22</t>
  </si>
  <si>
    <t>תנופורט  אגח ב- תנופורט</t>
  </si>
  <si>
    <t>1189919</t>
  </si>
  <si>
    <t>511519829</t>
  </si>
  <si>
    <t>22/09/22</t>
  </si>
  <si>
    <t>נמקו אגח ג- נמקו ריאלטי</t>
  </si>
  <si>
    <t>1198761</t>
  </si>
  <si>
    <t>1905761</t>
  </si>
  <si>
    <t>13/08/23</t>
  </si>
  <si>
    <t>פסיפיק אגח ב- פסיפיק אוק אסאואר(בי וי איי) הולדינג</t>
  </si>
  <si>
    <t>1163062</t>
  </si>
  <si>
    <t>1900288</t>
  </si>
  <si>
    <t>02/05/22</t>
  </si>
  <si>
    <t>אמ.ג'יג'י אגח ב- אמ.ג'י.ג'י</t>
  </si>
  <si>
    <t>1160811</t>
  </si>
  <si>
    <t>1981143</t>
  </si>
  <si>
    <t>19/09/23</t>
  </si>
  <si>
    <t>לייטסטון  אגח ב- לייטסטון</t>
  </si>
  <si>
    <t>1160746</t>
  </si>
  <si>
    <t>1838682</t>
  </si>
  <si>
    <t>22/08/23</t>
  </si>
  <si>
    <t>סטרוברי אגח ג- סטרוברי</t>
  </si>
  <si>
    <t>1179019</t>
  </si>
  <si>
    <t>1863501</t>
  </si>
  <si>
    <t>23/02/23</t>
  </si>
  <si>
    <t>אנלייט אנ אגח ד- אנלייט אנרגיה</t>
  </si>
  <si>
    <t>7200256</t>
  </si>
  <si>
    <t>520041146</t>
  </si>
  <si>
    <t>אנלייט אנרגיה אג ו- אנלייט אנרגיה</t>
  </si>
  <si>
    <t>7200173</t>
  </si>
  <si>
    <t>26/09/23</t>
  </si>
  <si>
    <t>דה לסר אגח ח- דה לסר</t>
  </si>
  <si>
    <t>1193192</t>
  </si>
  <si>
    <t>1427976</t>
  </si>
  <si>
    <t>31/01/23</t>
  </si>
  <si>
    <t>יצוא אגח א</t>
  </si>
  <si>
    <t>7040082</t>
  </si>
  <si>
    <t>520025156</t>
  </si>
  <si>
    <t>השקעה ואחזקות</t>
  </si>
  <si>
    <t>05/08/20</t>
  </si>
  <si>
    <t>סטרוברי  אגח ד- סטרוברי</t>
  </si>
  <si>
    <t>06/08/23</t>
  </si>
  <si>
    <t>סטרוברי אג"ח 1- סטרוברי</t>
  </si>
  <si>
    <t>1136951</t>
  </si>
  <si>
    <t>29/11/22</t>
  </si>
  <si>
    <t>ספנסר  אגח א- ספנסר אקוויטי</t>
  </si>
  <si>
    <t>1133800</t>
  </si>
  <si>
    <t>1838863</t>
  </si>
  <si>
    <t>14/02/23</t>
  </si>
  <si>
    <t>אאורה אגח טז- אאורה</t>
  </si>
  <si>
    <t>3730579</t>
  </si>
  <si>
    <t>30/11/22</t>
  </si>
  <si>
    <t>אסאר אקורד אגח א- אס.אר אקורד</t>
  </si>
  <si>
    <t>4220349</t>
  </si>
  <si>
    <t>11/05/21</t>
  </si>
  <si>
    <t>אקסטל  אגח ג- אקסטל לימיטד</t>
  </si>
  <si>
    <t>1175041</t>
  </si>
  <si>
    <t>1811308</t>
  </si>
  <si>
    <t>בית זיקוק אגח 2- בית זיקוק אשדוד</t>
  </si>
  <si>
    <t>1199488</t>
  </si>
  <si>
    <t>513775163</t>
  </si>
  <si>
    <t>14/09/23</t>
  </si>
  <si>
    <t>דה לסר אגח ז- דה לסר</t>
  </si>
  <si>
    <t>1178920</t>
  </si>
  <si>
    <t>מכלול אגח א- מכלול מימון</t>
  </si>
  <si>
    <t>1187277</t>
  </si>
  <si>
    <t>515763845</t>
  </si>
  <si>
    <t>02/11/22</t>
  </si>
  <si>
    <t>מלרן אגח2- מלרן פרוייקטים</t>
  </si>
  <si>
    <t>1170323</t>
  </si>
  <si>
    <t>514097591</t>
  </si>
  <si>
    <t>11/04/21</t>
  </si>
  <si>
    <t>מניף אגח א- מניף-פיננסים</t>
  </si>
  <si>
    <t>1185883</t>
  </si>
  <si>
    <t>512764408</t>
  </si>
  <si>
    <t>01/12/22</t>
  </si>
  <si>
    <t>נאוויטס פטרו אגח ב- נאוויטס פטרו</t>
  </si>
  <si>
    <t>1169614</t>
  </si>
  <si>
    <t>550263107</t>
  </si>
  <si>
    <t>חיפושי נפט וגז</t>
  </si>
  <si>
    <t>15/12/21</t>
  </si>
  <si>
    <t>שלמה נדלן אגח ד- שלמה נדלן</t>
  </si>
  <si>
    <t>1157668</t>
  </si>
  <si>
    <t>513957472</t>
  </si>
  <si>
    <t>28/10/21</t>
  </si>
  <si>
    <t>חג'ג'    אגח יא- חג'ג' נדלן</t>
  </si>
  <si>
    <t>8230328</t>
  </si>
  <si>
    <t>520033309</t>
  </si>
  <si>
    <t>ilBBB+</t>
  </si>
  <si>
    <t>27/12/21</t>
  </si>
  <si>
    <t>חג'ג' אג"ח 8- חג'ג' נדלן</t>
  </si>
  <si>
    <t>8230229</t>
  </si>
  <si>
    <t>05/01/23</t>
  </si>
  <si>
    <t>צמח המרמן אגח ז- צמח המרמן</t>
  </si>
  <si>
    <t>1186402</t>
  </si>
  <si>
    <t>512531203</t>
  </si>
  <si>
    <t>Baa1.il</t>
  </si>
  <si>
    <t>29/01/23</t>
  </si>
  <si>
    <t>אורון  אגח ב- אורון קבוצה</t>
  </si>
  <si>
    <t>1160571</t>
  </si>
  <si>
    <t>513432765</t>
  </si>
  <si>
    <t>ilBBB</t>
  </si>
  <si>
    <t>06/07/23</t>
  </si>
  <si>
    <t>אם.אר.פי  אגח ד- אם.אר.פי השקעות</t>
  </si>
  <si>
    <t>1190172</t>
  </si>
  <si>
    <t>520044421</t>
  </si>
  <si>
    <t>02/10/22</t>
  </si>
  <si>
    <t>אמפא יובל אגח א- אמפא יובלים</t>
  </si>
  <si>
    <t>1193515</t>
  </si>
  <si>
    <t>516286432</t>
  </si>
  <si>
    <t>13/02/23</t>
  </si>
  <si>
    <t>אפי קפיטל אגח ג- אפי קפיטל נדלן</t>
  </si>
  <si>
    <t>1199744</t>
  </si>
  <si>
    <t>513948216</t>
  </si>
  <si>
    <t>18/09/23</t>
  </si>
  <si>
    <t>בי קומיונק אגח ו- בי קומיונקיישנס</t>
  </si>
  <si>
    <t>1178151</t>
  </si>
  <si>
    <t>512832742</t>
  </si>
  <si>
    <t>25/06/23</t>
  </si>
  <si>
    <t>גיבוי אחזקות אגח א- גיבוי אחזקות</t>
  </si>
  <si>
    <t>4480133</t>
  </si>
  <si>
    <t>520039314</t>
  </si>
  <si>
    <t>17/06/21</t>
  </si>
  <si>
    <t>גפן מגורים אג א- גפן מגורים</t>
  </si>
  <si>
    <t>1199686</t>
  </si>
  <si>
    <t>512781386</t>
  </si>
  <si>
    <t>חג'ג'    אגח יג- חג'ג' נדלן</t>
  </si>
  <si>
    <t>1190040</t>
  </si>
  <si>
    <t>חנן מור  אגח יא- חנן מור</t>
  </si>
  <si>
    <t>1168079</t>
  </si>
  <si>
    <t>513605519</t>
  </si>
  <si>
    <t>יובלים אגח ג- יובלים קבוצה</t>
  </si>
  <si>
    <t>1198696</t>
  </si>
  <si>
    <t>514625094</t>
  </si>
  <si>
    <t>ישראל קנדה אגח ז- ישראל קנדה</t>
  </si>
  <si>
    <t>4340212</t>
  </si>
  <si>
    <t>520039298</t>
  </si>
  <si>
    <t>02/01/22</t>
  </si>
  <si>
    <t>עמרם אברהם אגח א- עמרם</t>
  </si>
  <si>
    <t>513201582</t>
  </si>
  <si>
    <t>פסגות קב  אגח ג- פסגות קבוצה</t>
  </si>
  <si>
    <t>1194026</t>
  </si>
  <si>
    <t>520033804</t>
  </si>
  <si>
    <t>שרותים פיננסים</t>
  </si>
  <si>
    <t>08/03/23</t>
  </si>
  <si>
    <t>רוטשטיין  אגח ח- רוטשטיין</t>
  </si>
  <si>
    <t>5390182</t>
  </si>
  <si>
    <t>520039959</t>
  </si>
  <si>
    <t>רוטשטיין  אגח י- רוטשטיין</t>
  </si>
  <si>
    <t>5390273</t>
  </si>
  <si>
    <t>22/06/23</t>
  </si>
  <si>
    <t>רוטשטיין אגח יא- רוטשטיין</t>
  </si>
  <si>
    <t>1197177</t>
  </si>
  <si>
    <t>27/06/23</t>
  </si>
  <si>
    <t>רותם שני  אגח א- רותם שני</t>
  </si>
  <si>
    <t>1173996</t>
  </si>
  <si>
    <t>512287517</t>
  </si>
  <si>
    <t>10/03/21</t>
  </si>
  <si>
    <t>סיאון אגח א- סיאון</t>
  </si>
  <si>
    <t>1194018</t>
  </si>
  <si>
    <t>2409</t>
  </si>
  <si>
    <t>27/02/23</t>
  </si>
  <si>
    <t>סה"כ אחר</t>
  </si>
  <si>
    <t>TEVA  4.75 09/05/2027- טבע</t>
  </si>
  <si>
    <t>US88167AAP66</t>
  </si>
  <si>
    <t>בלומברג</t>
  </si>
  <si>
    <t>520013954</t>
  </si>
  <si>
    <t>Pharma &amp; Biotechnology</t>
  </si>
  <si>
    <t>BB-</t>
  </si>
  <si>
    <t>02/11/21</t>
  </si>
  <si>
    <t>TEVA  5.125 09/05/2029- טבע</t>
  </si>
  <si>
    <t>US88167AAQ40</t>
  </si>
  <si>
    <t>TEVA 3.75 09/05/2027- טבע</t>
  </si>
  <si>
    <t>XS2406607098</t>
  </si>
  <si>
    <t>UNH 5.3 15/02/30- UnitedHealth Group</t>
  </si>
  <si>
    <t>US91324PEQ19</t>
  </si>
  <si>
    <t>5384</t>
  </si>
  <si>
    <t>Insurance</t>
  </si>
  <si>
    <t>A2</t>
  </si>
  <si>
    <t>15/08/23</t>
  </si>
  <si>
    <t>33/JPM 4.912 25/7- JP MORGAN</t>
  </si>
  <si>
    <t>US46647PDH64</t>
  </si>
  <si>
    <t>4809</t>
  </si>
  <si>
    <t>Banks</t>
  </si>
  <si>
    <t>A-</t>
  </si>
  <si>
    <t>22/02/23</t>
  </si>
  <si>
    <t>BAC 4.827 22/07/26- Bank of  America</t>
  </si>
  <si>
    <t>US06051GLA57</t>
  </si>
  <si>
    <t>2180</t>
  </si>
  <si>
    <t>27/10/22</t>
  </si>
  <si>
    <t>HYUNDAI 5.6 30/03/28- Hyundai Capital America</t>
  </si>
  <si>
    <t>US44891CCD39</t>
  </si>
  <si>
    <t>5388</t>
  </si>
  <si>
    <t>Automobiles &amp; Components</t>
  </si>
  <si>
    <t>BBB+</t>
  </si>
  <si>
    <t>05/09/23</t>
  </si>
  <si>
    <t>MQGAU 5.887 15/06/34- Macquarie Group</t>
  </si>
  <si>
    <t>US55608KBN46</t>
  </si>
  <si>
    <t>5389</t>
  </si>
  <si>
    <t>VW 4.75 13/11/28- VOLKSWAGEN</t>
  </si>
  <si>
    <t>US928668AU66</t>
  </si>
  <si>
    <t>4255</t>
  </si>
  <si>
    <t>24/10/22</t>
  </si>
  <si>
    <t>Maersk 5.875 14/09/33- MAERSK</t>
  </si>
  <si>
    <t>USK0479SAG32</t>
  </si>
  <si>
    <t>5329</t>
  </si>
  <si>
    <t>Transportation</t>
  </si>
  <si>
    <t>Baa2</t>
  </si>
  <si>
    <t>OMEGA  3.375 01/02/31- Omega Healthcare Investors</t>
  </si>
  <si>
    <t>US681936BM17</t>
  </si>
  <si>
    <t>5391</t>
  </si>
  <si>
    <t>Real Estate</t>
  </si>
  <si>
    <t>BBB-</t>
  </si>
  <si>
    <t>SANUSA 6.565 12/06/29- SANTANDER HOLDINGS</t>
  </si>
  <si>
    <t>US80282KBG04</t>
  </si>
  <si>
    <t>5380</t>
  </si>
  <si>
    <t>Baa3</t>
  </si>
  <si>
    <t>18/07/23</t>
  </si>
  <si>
    <t>VTRS 3.95 15/06/26- VIATRIS</t>
  </si>
  <si>
    <t>US62854AAN46</t>
  </si>
  <si>
    <t>5247</t>
  </si>
  <si>
    <t>17/07/23</t>
  </si>
  <si>
    <t>SMTPLN 2 31/01/25- SUMMIT PROPERTIES</t>
  </si>
  <si>
    <t>XS1757821688</t>
  </si>
  <si>
    <t>5374</t>
  </si>
  <si>
    <t>Other</t>
  </si>
  <si>
    <t>Ba1</t>
  </si>
  <si>
    <t>19/05/23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</si>
  <si>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</si>
  <si>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</si>
  <si>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</si>
  <si>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</si>
  <si>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</si>
  <si>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</si>
  <si>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</si>
  <si>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</si>
  <si>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</si>
  <si>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</si>
  <si>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</si>
  <si>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</si>
  <si>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</si>
  <si>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</si>
  <si>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</si>
  <si>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</si>
  <si>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</si>
  <si>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</si>
  <si>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</si>
  <si>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</si>
  <si>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</si>
  <si>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</si>
  <si>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ULRTA 10 YEAR US - UXYZ3 - 19/12/23</t>
  </si>
  <si>
    <t>BBG01FY50CD5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</si>
  <si>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</si>
  <si>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</si>
  <si>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</si>
  <si>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</si>
  <si>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</si>
  <si>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</si>
  <si>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</si>
  <si>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</si>
  <si>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</si>
  <si>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</si>
  <si>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</si>
  <si>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</si>
  <si>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</si>
  <si>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</si>
  <si>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נעמ 2 - לא סחיר- גמא ניהול</t>
  </si>
  <si>
    <t>1184209</t>
  </si>
  <si>
    <t>512711789</t>
  </si>
  <si>
    <t>Aa3.il</t>
  </si>
  <si>
    <t>07/03/22</t>
  </si>
  <si>
    <t>אספן נעמ 1-לא סחיר- אספן גרופ</t>
  </si>
  <si>
    <t>3130374</t>
  </si>
  <si>
    <t>520037540</t>
  </si>
  <si>
    <t>אלביט מע נעמ1-לא סחיר- אלביט מערכות</t>
  </si>
  <si>
    <t>1199157</t>
  </si>
  <si>
    <t>520043027</t>
  </si>
  <si>
    <t>ביטחוניות</t>
  </si>
  <si>
    <t>31/08/23</t>
  </si>
  <si>
    <t>אדמה נע"מ 2 - לא סחיר- אדמה</t>
  </si>
  <si>
    <t>1161983</t>
  </si>
  <si>
    <t>14/06/23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</si>
  <si>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</si>
  <si>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</si>
  <si>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</si>
  <si>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</si>
  <si>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</si>
  <si>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Aaa.il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</si>
  <si>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</si>
  <si>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</si>
  <si>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</si>
  <si>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</si>
  <si>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</si>
  <si>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</si>
  <si>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</si>
  <si>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</si>
  <si>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</si>
  <si>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</si>
  <si>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</si>
  <si>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880326081</t>
  </si>
  <si>
    <t>01/07/20</t>
  </si>
  <si>
    <t>עוגן אגח א - רמ- עוגן</t>
  </si>
  <si>
    <t>1196831</t>
  </si>
  <si>
    <t>516556545</t>
  </si>
  <si>
    <t>לידר  אגח ח- רמ- לידר השקעות</t>
  </si>
  <si>
    <t>3180361</t>
  </si>
  <si>
    <t>520037664</t>
  </si>
  <si>
    <t>28/02/21</t>
  </si>
  <si>
    <t>ביטוח ישיר אג"ח 11</t>
  </si>
  <si>
    <t>1138825</t>
  </si>
  <si>
    <t>520044439</t>
  </si>
  <si>
    <t>27/04/20</t>
  </si>
  <si>
    <t>סה"כ קרנות הון סיכון</t>
  </si>
  <si>
    <t>סה"כ קרנות גידור</t>
  </si>
  <si>
    <t>סה"כ קרנות נדל"ן</t>
  </si>
  <si>
    <t>סה"כ קרנות השקעה אחרות</t>
  </si>
  <si>
    <t>Klirmark Opportunity Fund IV- Klirmark Opportunity</t>
  </si>
  <si>
    <t>74252</t>
  </si>
  <si>
    <t>08/06/23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</si>
  <si>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</si>
  <si>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</si>
  <si>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</si>
  <si>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</si>
  <si>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</si>
  <si>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Protalix Biotherapeutics Inc</t>
  </si>
  <si>
    <t>US74365A3095</t>
  </si>
  <si>
    <t>18/03/20</t>
  </si>
  <si>
    <t>האב (איאלדי ALD) אופציה לא סחירה 15/02/24- האב אבטחת מידע</t>
  </si>
  <si>
    <t>10840031</t>
  </si>
  <si>
    <t>שרותי מידע</t>
  </si>
  <si>
    <t>17/02/20</t>
  </si>
  <si>
    <t>סה"כ מט"ח/מט"ח</t>
  </si>
  <si>
    <t>סה"כ כנגד חסכון עמיתים/מבוטחים</t>
  </si>
  <si>
    <t>לא</t>
  </si>
  <si>
    <t>1323</t>
  </si>
  <si>
    <t>AA+</t>
  </si>
  <si>
    <t>12/02/23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</si>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</sst>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2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1343.111036174</v>
      </c>
      <c r="D11" s="76">
        <f>C11/$C$42</f>
        <v>1.2580034303595895E-2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81882.610914543999</v>
      </c>
      <c r="D13" s="78">
        <f t="shared" ref="D13:D22" si="0">C13/$C$42</f>
        <v>0.76694035446784281</v>
      </c>
    </row>
    <row r="14" spans="1:36">
      <c r="A14" s="10" t="s">
        <v>13</v>
      </c>
      <c r="B14" s="70" t="s">
        <v>17</v>
      </c>
      <c r="C14" s="77">
        <v>257.30099999999999</v>
      </c>
      <c r="D14" s="78">
        <f t="shared" si="0"/>
        <v>2.4099685872361431E-3</v>
      </c>
    </row>
    <row r="15" spans="1:36">
      <c r="A15" s="10" t="s">
        <v>13</v>
      </c>
      <c r="B15" s="70" t="s">
        <v>18</v>
      </c>
      <c r="C15" s="77">
        <v>17861.047789872104</v>
      </c>
      <c r="D15" s="78">
        <f t="shared" si="0"/>
        <v>0.167292642114548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-69.908455978669252</v>
      </c>
      <c r="D21" s="78">
        <f t="shared" si="0"/>
        <v>-6.5478635096938471E-4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1713.6618848000001</v>
      </c>
      <c r="D25" s="78">
        <f t="shared" si="1"/>
        <v>1.6050739451117107E-2</v>
      </c>
    </row>
    <row r="26" spans="1:4">
      <c r="A26" s="10" t="s">
        <v>13</v>
      </c>
      <c r="B26" s="70" t="s">
        <v>18</v>
      </c>
      <c r="C26" s="77">
        <v>2526.188165084</v>
      </c>
      <c r="D26" s="78">
        <f t="shared" si="1"/>
        <v>2.3661136658233557E-2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292.98873012000001</v>
      </c>
      <c r="D28" s="78">
        <f t="shared" si="1"/>
        <v>2.7442319928931802E-3</v>
      </c>
    </row>
    <row r="29" spans="1:4">
      <c r="A29" s="10" t="s">
        <v>13</v>
      </c>
      <c r="B29" s="70" t="s">
        <v>30</v>
      </c>
      <c r="C29" s="77">
        <v>1.4951802482300001</v>
      </c>
      <c r="D29" s="78">
        <f t="shared" si="1"/>
        <v>1.4004366211131085E-5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815.17275994805595</v>
      </c>
      <c r="D33" s="78">
        <f t="shared" si="1"/>
        <v>7.635185034824599E-3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141.62302543999999</v>
      </c>
      <c r="D37" s="78">
        <f t="shared" si="1"/>
        <v>1.3264893744670452E-3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106765.29203025172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4.0530999999999997</v>
      </c>
    </row>
    <row r="48" spans="1:4">
      <c r="C48" t="s">
        <v>123</v>
      </c>
      <c r="D48">
        <v>2.8073999999999999</v>
      </c>
    </row>
    <row r="49" spans="3:4">
      <c r="C49" t="s">
        <v>106</v>
      </c>
      <c r="D49">
        <v>3.8239999999999998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26" sqref="K2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1343.111036174</v>
      </c>
      <c r="K11" s="76">
        <f>J11/$J$11</f>
        <v>1</v>
      </c>
      <c r="L11" s="76">
        <f>J11/'סכום נכסי הקרן'!$C$42</f>
        <v>1.2580034303595895E-2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1343.111036174</v>
      </c>
      <c r="K12" s="80">
        <f t="shared" ref="K12:K33" si="0">J12/$J$11</f>
        <v>1</v>
      </c>
      <c r="L12" s="80">
        <f>J12/'סכום נכסי הקרן'!$C$42</f>
        <v>1.2580034303595895E-2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891.27395999999999</v>
      </c>
      <c r="K13" s="80">
        <f t="shared" si="0"/>
        <v>0.66358918659390387</v>
      </c>
      <c r="L13" s="80">
        <f>J13/'סכום נכסי הקרן'!$C$42</f>
        <v>8.3479747308466065E-3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789.27396+102</f>
        <v>891.27395999999999</v>
      </c>
      <c r="K14" s="78">
        <f t="shared" si="0"/>
        <v>0.66358918659390387</v>
      </c>
      <c r="L14" s="78">
        <f>J14/'סכום נכסי הקרן'!$C$42</f>
        <v>8.3479747308466065E-3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451.837076174</v>
      </c>
      <c r="K15" s="80">
        <f t="shared" si="0"/>
        <v>0.33641081340609619</v>
      </c>
      <c r="L15" s="80">
        <f>J15/'סכום נכסי הקרן'!$C$42</f>
        <v>4.2320595727492879E-3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432.83273767399999</v>
      </c>
      <c r="K16" s="78">
        <f t="shared" si="0"/>
        <v>0.32226132167521443</v>
      </c>
      <c r="L16" s="78">
        <f>J16/'סכום נכסי הקרן'!$C$42</f>
        <v>4.0540584813963491E-3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17.872114079999999</v>
      </c>
      <c r="K17" s="78">
        <f t="shared" si="0"/>
        <v>1.3306505269222333E-2</v>
      </c>
      <c r="L17" s="78">
        <f>J17/'סכום נכסי הקרן'!$C$42</f>
        <v>1.6739629274779648E-4</v>
      </c>
    </row>
    <row r="18" spans="2:12">
      <c r="B18" t="s">
        <v>212</v>
      </c>
      <c r="C18" t="s">
        <v>213</v>
      </c>
      <c r="D18" t="s">
        <v>204</v>
      </c>
      <c r="E18" t="s">
        <v>205</v>
      </c>
      <c r="F18" t="s">
        <v>206</v>
      </c>
      <c r="G18" t="s">
        <v>123</v>
      </c>
      <c r="H18" s="78">
        <v>0</v>
      </c>
      <c r="I18" s="78">
        <v>0</v>
      </c>
      <c r="J18" s="77">
        <v>1.13222442</v>
      </c>
      <c r="K18" s="78">
        <f t="shared" si="0"/>
        <v>8.4298646165939203E-4</v>
      </c>
      <c r="L18" s="78">
        <f>J18/'סכום נכסי הקרן'!$C$42</f>
        <v>1.0604798605142078E-5</v>
      </c>
    </row>
    <row r="19" spans="2:12">
      <c r="B19" s="79" t="s">
        <v>214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215</v>
      </c>
      <c r="C20" t="s">
        <v>215</v>
      </c>
      <c r="D20" s="16"/>
      <c r="E20" t="s">
        <v>215</v>
      </c>
      <c r="G20" t="s">
        <v>215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216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215</v>
      </c>
      <c r="C22" t="s">
        <v>215</v>
      </c>
      <c r="D22" s="16"/>
      <c r="E22" t="s">
        <v>215</v>
      </c>
      <c r="G22" t="s">
        <v>215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215</v>
      </c>
      <c r="C24" t="s">
        <v>215</v>
      </c>
      <c r="D24" s="16"/>
      <c r="E24" t="s">
        <v>215</v>
      </c>
      <c r="G24" t="s">
        <v>215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218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215</v>
      </c>
      <c r="C26" t="s">
        <v>215</v>
      </c>
      <c r="D26" s="16"/>
      <c r="E26" t="s">
        <v>215</v>
      </c>
      <c r="G26" t="s">
        <v>215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215</v>
      </c>
      <c r="C28" t="s">
        <v>215</v>
      </c>
      <c r="D28" s="16"/>
      <c r="E28" t="s">
        <v>215</v>
      </c>
      <c r="G28" t="s">
        <v>215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215</v>
      </c>
      <c r="C31" t="s">
        <v>215</v>
      </c>
      <c r="D31" s="16"/>
      <c r="E31" t="s">
        <v>215</v>
      </c>
      <c r="G31" t="s">
        <v>215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219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215</v>
      </c>
      <c r="C33" t="s">
        <v>215</v>
      </c>
      <c r="D33" s="16"/>
      <c r="E33" t="s">
        <v>215</v>
      </c>
      <c r="G33" t="s">
        <v>215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1.92</v>
      </c>
      <c r="I11" s="7"/>
      <c r="J11" s="7"/>
      <c r="K11" s="76">
        <v>3.0800000000000001E-2</v>
      </c>
      <c r="L11" s="75">
        <v>76100424</v>
      </c>
      <c r="M11" s="7"/>
      <c r="N11" s="75">
        <v>0</v>
      </c>
      <c r="O11" s="75">
        <v>81882.610914543999</v>
      </c>
      <c r="P11" s="7"/>
      <c r="Q11" s="76">
        <v>1</v>
      </c>
      <c r="R11" s="76">
        <v>0.76770000000000005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1.88</v>
      </c>
      <c r="K12" s="80">
        <v>3.0700000000000002E-2</v>
      </c>
      <c r="L12" s="81">
        <v>75938424</v>
      </c>
      <c r="N12" s="81">
        <v>0</v>
      </c>
      <c r="O12" s="81">
        <v>81312.720362799999</v>
      </c>
      <c r="Q12" s="80">
        <v>0.99299999999999999</v>
      </c>
      <c r="R12" s="80">
        <v>0.76229999999999998</v>
      </c>
    </row>
    <row r="13" spans="2:53">
      <c r="B13" s="79" t="s">
        <v>223</v>
      </c>
      <c r="C13" s="16"/>
      <c r="D13" s="16"/>
      <c r="H13" s="81">
        <v>2.0299999999999998</v>
      </c>
      <c r="K13" s="80">
        <v>1.84E-2</v>
      </c>
      <c r="L13" s="81">
        <v>35130366</v>
      </c>
      <c r="N13" s="81">
        <v>0</v>
      </c>
      <c r="O13" s="81">
        <v>42869.0829696</v>
      </c>
      <c r="Q13" s="80">
        <v>0.52349999999999997</v>
      </c>
      <c r="R13" s="80">
        <v>0.40189999999999998</v>
      </c>
    </row>
    <row r="14" spans="2:53">
      <c r="B14" s="79" t="s">
        <v>224</v>
      </c>
      <c r="C14" s="16"/>
      <c r="D14" s="16"/>
      <c r="H14" s="81">
        <v>2.0299999999999998</v>
      </c>
      <c r="K14" s="80">
        <v>1.84E-2</v>
      </c>
      <c r="L14" s="81">
        <v>35130366</v>
      </c>
      <c r="N14" s="81">
        <v>0</v>
      </c>
      <c r="O14" s="81">
        <v>42869.0829696</v>
      </c>
      <c r="Q14" s="80">
        <v>0.52349999999999997</v>
      </c>
      <c r="R14" s="80">
        <v>0.40189999999999998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12645247</v>
      </c>
      <c r="M15" s="77">
        <v>140.66999999999999</v>
      </c>
      <c r="N15" s="77">
        <v>0</v>
      </c>
      <c r="O15" s="77">
        <v>17788.068954900002</v>
      </c>
      <c r="P15" s="78">
        <v>8.9999999999999998E-4</v>
      </c>
      <c r="Q15" s="78">
        <v>0.2172</v>
      </c>
      <c r="R15" s="78">
        <v>0.1668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231</v>
      </c>
      <c r="H16" s="77">
        <v>10.43</v>
      </c>
      <c r="I16" t="s">
        <v>102</v>
      </c>
      <c r="J16" s="78">
        <v>0.04</v>
      </c>
      <c r="K16" s="78">
        <v>1.4500000000000001E-2</v>
      </c>
      <c r="L16" s="77">
        <v>695849</v>
      </c>
      <c r="M16" s="77">
        <v>172.93</v>
      </c>
      <c r="N16" s="77">
        <v>0</v>
      </c>
      <c r="O16" s="77">
        <v>1203.3316757</v>
      </c>
      <c r="P16" s="78">
        <v>0</v>
      </c>
      <c r="Q16" s="78">
        <v>1.47E-2</v>
      </c>
      <c r="R16" s="78">
        <v>1.1299999999999999E-2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G17" t="s">
        <v>234</v>
      </c>
      <c r="H17" s="77">
        <v>5.59</v>
      </c>
      <c r="I17" t="s">
        <v>102</v>
      </c>
      <c r="J17" s="78">
        <v>5.0000000000000001E-3</v>
      </c>
      <c r="K17" s="78">
        <v>1.4999999999999999E-2</v>
      </c>
      <c r="L17" s="77">
        <v>969270</v>
      </c>
      <c r="M17" s="77">
        <v>105.57</v>
      </c>
      <c r="N17" s="77">
        <v>0</v>
      </c>
      <c r="O17" s="77">
        <v>1023.258339</v>
      </c>
      <c r="P17" s="78">
        <v>0</v>
      </c>
      <c r="Q17" s="78">
        <v>1.2500000000000001E-2</v>
      </c>
      <c r="R17" s="78">
        <v>9.5999999999999992E-3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G18" t="s">
        <v>237</v>
      </c>
      <c r="H18" s="77">
        <v>2.0699999999999998</v>
      </c>
      <c r="I18" t="s">
        <v>102</v>
      </c>
      <c r="J18" s="78">
        <v>7.4999999999999997E-3</v>
      </c>
      <c r="K18" s="78">
        <v>1.7399999999999999E-2</v>
      </c>
      <c r="L18" s="77">
        <v>19700000</v>
      </c>
      <c r="M18" s="77">
        <v>110.36</v>
      </c>
      <c r="N18" s="77">
        <v>0</v>
      </c>
      <c r="O18" s="77">
        <v>21740.92</v>
      </c>
      <c r="P18" s="78">
        <v>8.9999999999999998E-4</v>
      </c>
      <c r="Q18" s="78">
        <v>0.26550000000000001</v>
      </c>
      <c r="R18" s="78">
        <v>0.20380000000000001</v>
      </c>
    </row>
    <row r="19" spans="2:18">
      <c r="B19" t="s">
        <v>238</v>
      </c>
      <c r="C19" t="s">
        <v>239</v>
      </c>
      <c r="D19" t="s">
        <v>100</v>
      </c>
      <c r="E19" t="s">
        <v>227</v>
      </c>
      <c r="G19" t="s">
        <v>240</v>
      </c>
      <c r="H19" s="77">
        <v>8.1300000000000008</v>
      </c>
      <c r="I19" t="s">
        <v>102</v>
      </c>
      <c r="J19" s="78">
        <v>1E-3</v>
      </c>
      <c r="K19" s="78">
        <v>1.52E-2</v>
      </c>
      <c r="L19" s="77">
        <v>1120000</v>
      </c>
      <c r="M19" s="77">
        <v>99.42</v>
      </c>
      <c r="N19" s="77">
        <v>0</v>
      </c>
      <c r="O19" s="77">
        <v>1113.5039999999999</v>
      </c>
      <c r="P19" s="78">
        <v>1E-4</v>
      </c>
      <c r="Q19" s="78">
        <v>1.3599999999999999E-2</v>
      </c>
      <c r="R19" s="78">
        <v>1.04E-2</v>
      </c>
    </row>
    <row r="20" spans="2:18">
      <c r="B20" s="79" t="s">
        <v>241</v>
      </c>
      <c r="C20" s="16"/>
      <c r="D20" s="16"/>
      <c r="H20" s="81">
        <v>1.71</v>
      </c>
      <c r="K20" s="80">
        <v>4.4499999999999998E-2</v>
      </c>
      <c r="L20" s="81">
        <v>40808058</v>
      </c>
      <c r="N20" s="81">
        <v>0</v>
      </c>
      <c r="O20" s="81">
        <v>38443.637393199999</v>
      </c>
      <c r="Q20" s="80">
        <v>0.46949999999999997</v>
      </c>
      <c r="R20" s="80">
        <v>0.3604</v>
      </c>
    </row>
    <row r="21" spans="2:18">
      <c r="B21" s="79" t="s">
        <v>242</v>
      </c>
      <c r="C21" s="16"/>
      <c r="D21" s="16"/>
      <c r="H21" s="81">
        <v>0.47</v>
      </c>
      <c r="K21" s="80">
        <v>4.8300000000000003E-2</v>
      </c>
      <c r="L21" s="81">
        <v>5415000</v>
      </c>
      <c r="N21" s="81">
        <v>0</v>
      </c>
      <c r="O21" s="81">
        <v>5296.8254999999999</v>
      </c>
      <c r="Q21" s="80">
        <v>6.4699999999999994E-2</v>
      </c>
      <c r="R21" s="80">
        <v>4.9700000000000001E-2</v>
      </c>
    </row>
    <row r="22" spans="2:18">
      <c r="B22" t="s">
        <v>243</v>
      </c>
      <c r="C22" t="s">
        <v>244</v>
      </c>
      <c r="D22" t="s">
        <v>100</v>
      </c>
      <c r="E22" t="s">
        <v>227</v>
      </c>
      <c r="G22" t="s">
        <v>245</v>
      </c>
      <c r="H22" s="77">
        <v>0.43</v>
      </c>
      <c r="I22" t="s">
        <v>102</v>
      </c>
      <c r="J22" s="78">
        <v>0</v>
      </c>
      <c r="K22" s="78">
        <v>4.8500000000000001E-2</v>
      </c>
      <c r="L22" s="77">
        <v>2915000</v>
      </c>
      <c r="M22" s="77">
        <v>97.97</v>
      </c>
      <c r="N22" s="77">
        <v>0</v>
      </c>
      <c r="O22" s="77">
        <v>2855.8254999999999</v>
      </c>
      <c r="P22" s="78">
        <v>1E-4</v>
      </c>
      <c r="Q22" s="78">
        <v>3.49E-2</v>
      </c>
      <c r="R22" s="78">
        <v>2.6800000000000001E-2</v>
      </c>
    </row>
    <row r="23" spans="2:18">
      <c r="B23" t="s">
        <v>246</v>
      </c>
      <c r="C23" t="s">
        <v>247</v>
      </c>
      <c r="D23" t="s">
        <v>100</v>
      </c>
      <c r="E23" t="s">
        <v>227</v>
      </c>
      <c r="G23" t="s">
        <v>248</v>
      </c>
      <c r="H23" s="77">
        <v>0.51</v>
      </c>
      <c r="I23" t="s">
        <v>102</v>
      </c>
      <c r="J23" s="78">
        <v>0</v>
      </c>
      <c r="K23" s="78">
        <v>4.8000000000000001E-2</v>
      </c>
      <c r="L23" s="77">
        <v>2500000</v>
      </c>
      <c r="M23" s="77">
        <v>97.64</v>
      </c>
      <c r="N23" s="77">
        <v>0</v>
      </c>
      <c r="O23" s="77">
        <v>2441</v>
      </c>
      <c r="P23" s="78">
        <v>1E-4</v>
      </c>
      <c r="Q23" s="78">
        <v>2.98E-2</v>
      </c>
      <c r="R23" s="78">
        <v>2.29E-2</v>
      </c>
    </row>
    <row r="24" spans="2:18">
      <c r="B24" s="79" t="s">
        <v>249</v>
      </c>
      <c r="C24" s="16"/>
      <c r="D24" s="16"/>
      <c r="H24" s="81">
        <v>1.88</v>
      </c>
      <c r="K24" s="80">
        <v>4.53E-2</v>
      </c>
      <c r="L24" s="81">
        <v>34257058</v>
      </c>
      <c r="N24" s="81">
        <v>0</v>
      </c>
      <c r="O24" s="81">
        <v>32015.1286932</v>
      </c>
      <c r="Q24" s="80">
        <v>0.39100000000000001</v>
      </c>
      <c r="R24" s="80">
        <v>0.30020000000000002</v>
      </c>
    </row>
    <row r="25" spans="2:18">
      <c r="B25" t="s">
        <v>250</v>
      </c>
      <c r="C25" t="s">
        <v>251</v>
      </c>
      <c r="D25" t="s">
        <v>100</v>
      </c>
      <c r="E25" t="s">
        <v>227</v>
      </c>
      <c r="G25" t="s">
        <v>252</v>
      </c>
      <c r="H25" s="77">
        <v>2.4</v>
      </c>
      <c r="I25" t="s">
        <v>102</v>
      </c>
      <c r="J25" s="78">
        <v>5.0000000000000001E-3</v>
      </c>
      <c r="K25" s="78">
        <v>4.5600000000000002E-2</v>
      </c>
      <c r="L25" s="77">
        <v>4685000</v>
      </c>
      <c r="M25" s="77">
        <v>91.2</v>
      </c>
      <c r="N25" s="77">
        <v>0</v>
      </c>
      <c r="O25" s="77">
        <v>4272.72</v>
      </c>
      <c r="P25" s="78">
        <v>2.0000000000000001E-4</v>
      </c>
      <c r="Q25" s="78">
        <v>5.2200000000000003E-2</v>
      </c>
      <c r="R25" s="78">
        <v>4.0099999999999997E-2</v>
      </c>
    </row>
    <row r="26" spans="2:18">
      <c r="B26" t="s">
        <v>253</v>
      </c>
      <c r="C26" t="s">
        <v>254</v>
      </c>
      <c r="D26" t="s">
        <v>100</v>
      </c>
      <c r="E26" t="s">
        <v>227</v>
      </c>
      <c r="G26" t="s">
        <v>228</v>
      </c>
      <c r="H26" s="77">
        <v>1.08</v>
      </c>
      <c r="I26" t="s">
        <v>102</v>
      </c>
      <c r="J26" s="78">
        <v>4.0000000000000001E-3</v>
      </c>
      <c r="K26" s="78">
        <v>4.53E-2</v>
      </c>
      <c r="L26" s="77">
        <v>12873901</v>
      </c>
      <c r="M26" s="77">
        <v>96.08</v>
      </c>
      <c r="N26" s="77">
        <v>0</v>
      </c>
      <c r="O26" s="77">
        <v>12369.244080799999</v>
      </c>
      <c r="P26" s="78">
        <v>8.0000000000000004E-4</v>
      </c>
      <c r="Q26" s="78">
        <v>0.15110000000000001</v>
      </c>
      <c r="R26" s="78">
        <v>0.11600000000000001</v>
      </c>
    </row>
    <row r="27" spans="2:18">
      <c r="B27" t="s">
        <v>255</v>
      </c>
      <c r="C27" t="s">
        <v>256</v>
      </c>
      <c r="D27" t="s">
        <v>100</v>
      </c>
      <c r="E27" t="s">
        <v>227</v>
      </c>
      <c r="G27" t="s">
        <v>257</v>
      </c>
      <c r="H27" s="77">
        <v>6.27</v>
      </c>
      <c r="I27" t="s">
        <v>102</v>
      </c>
      <c r="J27" s="78">
        <v>0.01</v>
      </c>
      <c r="K27" s="78">
        <v>4.2599999999999999E-2</v>
      </c>
      <c r="L27" s="77">
        <v>3050000</v>
      </c>
      <c r="M27" s="77">
        <v>82.4</v>
      </c>
      <c r="N27" s="77">
        <v>0</v>
      </c>
      <c r="O27" s="77">
        <v>2513.1999999999998</v>
      </c>
      <c r="P27" s="78">
        <v>1E-4</v>
      </c>
      <c r="Q27" s="78">
        <v>3.0700000000000002E-2</v>
      </c>
      <c r="R27" s="78">
        <v>2.3599999999999999E-2</v>
      </c>
    </row>
    <row r="28" spans="2:18">
      <c r="B28" t="s">
        <v>258</v>
      </c>
      <c r="C28" t="s">
        <v>259</v>
      </c>
      <c r="D28" t="s">
        <v>100</v>
      </c>
      <c r="E28" t="s">
        <v>227</v>
      </c>
      <c r="G28" t="s">
        <v>260</v>
      </c>
      <c r="H28" s="77">
        <v>1.9</v>
      </c>
      <c r="I28" t="s">
        <v>102</v>
      </c>
      <c r="J28" s="78">
        <v>1.7500000000000002E-2</v>
      </c>
      <c r="K28" s="78">
        <v>4.5400000000000003E-2</v>
      </c>
      <c r="L28" s="77">
        <v>1958268</v>
      </c>
      <c r="M28" s="77">
        <v>95.09</v>
      </c>
      <c r="N28" s="77">
        <v>0</v>
      </c>
      <c r="O28" s="77">
        <v>1862.1170411999999</v>
      </c>
      <c r="P28" s="78">
        <v>1E-4</v>
      </c>
      <c r="Q28" s="78">
        <v>2.2700000000000001E-2</v>
      </c>
      <c r="R28" s="78">
        <v>1.7500000000000002E-2</v>
      </c>
    </row>
    <row r="29" spans="2:18">
      <c r="B29" t="s">
        <v>261</v>
      </c>
      <c r="C29" t="s">
        <v>262</v>
      </c>
      <c r="D29" t="s">
        <v>100</v>
      </c>
      <c r="E29" t="s">
        <v>227</v>
      </c>
      <c r="G29" t="s">
        <v>263</v>
      </c>
      <c r="H29" s="77">
        <v>1.58</v>
      </c>
      <c r="I29" t="s">
        <v>102</v>
      </c>
      <c r="J29" s="78">
        <v>5.0000000000000001E-3</v>
      </c>
      <c r="K29" s="78">
        <v>4.5999999999999999E-2</v>
      </c>
      <c r="L29" s="77">
        <v>11689889</v>
      </c>
      <c r="M29" s="77">
        <v>94.08</v>
      </c>
      <c r="N29" s="77">
        <v>0</v>
      </c>
      <c r="O29" s="77">
        <v>10997.8475712</v>
      </c>
      <c r="P29" s="78">
        <v>5.0000000000000001E-4</v>
      </c>
      <c r="Q29" s="78">
        <v>0.1343</v>
      </c>
      <c r="R29" s="78">
        <v>0.1031</v>
      </c>
    </row>
    <row r="30" spans="2:18">
      <c r="B30" s="79" t="s">
        <v>264</v>
      </c>
      <c r="C30" s="16"/>
      <c r="D30" s="16"/>
      <c r="H30" s="81">
        <v>2.67</v>
      </c>
      <c r="K30" s="80">
        <v>1.4E-3</v>
      </c>
      <c r="L30" s="81">
        <v>1136000</v>
      </c>
      <c r="N30" s="81">
        <v>0</v>
      </c>
      <c r="O30" s="81">
        <v>1131.6831999999999</v>
      </c>
      <c r="Q30" s="80">
        <v>1.38E-2</v>
      </c>
      <c r="R30" s="80">
        <v>1.06E-2</v>
      </c>
    </row>
    <row r="31" spans="2:18">
      <c r="B31" t="s">
        <v>265</v>
      </c>
      <c r="C31" t="s">
        <v>266</v>
      </c>
      <c r="D31" t="s">
        <v>100</v>
      </c>
      <c r="E31" t="s">
        <v>227</v>
      </c>
      <c r="G31" t="s">
        <v>267</v>
      </c>
      <c r="H31" s="77">
        <v>2.67</v>
      </c>
      <c r="I31" t="s">
        <v>102</v>
      </c>
      <c r="J31" s="78">
        <v>0</v>
      </c>
      <c r="K31" s="78">
        <v>1.4E-3</v>
      </c>
      <c r="L31" s="77">
        <v>1136000</v>
      </c>
      <c r="M31" s="77">
        <v>99.62</v>
      </c>
      <c r="N31" s="77">
        <v>0</v>
      </c>
      <c r="O31" s="77">
        <v>1131.6831999999999</v>
      </c>
      <c r="P31" s="78">
        <v>1E-4</v>
      </c>
      <c r="Q31" s="78">
        <v>1.38E-2</v>
      </c>
      <c r="R31" s="78">
        <v>1.06E-2</v>
      </c>
    </row>
    <row r="32" spans="2:18">
      <c r="B32" s="79" t="s">
        <v>268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220</v>
      </c>
      <c r="C34" s="16"/>
      <c r="D34" s="16"/>
      <c r="H34" s="81">
        <v>8.11</v>
      </c>
      <c r="K34" s="80">
        <v>4.6300000000000001E-2</v>
      </c>
      <c r="L34" s="81">
        <v>162000</v>
      </c>
      <c r="N34" s="81">
        <v>0</v>
      </c>
      <c r="O34" s="81">
        <v>569.89055174400005</v>
      </c>
      <c r="Q34" s="80">
        <v>7.0000000000000001E-3</v>
      </c>
      <c r="R34" s="80">
        <v>5.3E-3</v>
      </c>
    </row>
    <row r="35" spans="2:18">
      <c r="B35" s="79" t="s">
        <v>269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215</v>
      </c>
      <c r="C36" t="s">
        <v>215</v>
      </c>
      <c r="D36" s="16"/>
      <c r="E36" t="s">
        <v>215</v>
      </c>
      <c r="H36" s="77">
        <v>0</v>
      </c>
      <c r="I36" t="s">
        <v>215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270</v>
      </c>
      <c r="C37" s="16"/>
      <c r="D37" s="16"/>
      <c r="H37" s="81">
        <v>8.11</v>
      </c>
      <c r="K37" s="80">
        <v>4.6300000000000001E-2</v>
      </c>
      <c r="L37" s="81">
        <v>162000</v>
      </c>
      <c r="N37" s="81">
        <v>0</v>
      </c>
      <c r="O37" s="81">
        <v>569.89055174400005</v>
      </c>
      <c r="Q37" s="80">
        <v>7.0000000000000001E-3</v>
      </c>
      <c r="R37" s="80">
        <v>5.3E-3</v>
      </c>
    </row>
    <row r="38" spans="2:18">
      <c r="B38" t="s">
        <v>271</v>
      </c>
      <c r="C38" t="s">
        <v>272</v>
      </c>
      <c r="D38" t="s">
        <v>123</v>
      </c>
      <c r="E38" t="s">
        <v>273</v>
      </c>
      <c r="F38" t="s">
        <v>274</v>
      </c>
      <c r="G38" t="s">
        <v>275</v>
      </c>
      <c r="H38" s="77">
        <v>8.11</v>
      </c>
      <c r="I38" t="s">
        <v>106</v>
      </c>
      <c r="J38" s="78">
        <v>3.3799999999999997E-2</v>
      </c>
      <c r="K38" s="78">
        <v>4.6300000000000001E-2</v>
      </c>
      <c r="L38" s="77">
        <v>162000</v>
      </c>
      <c r="M38" s="77">
        <v>91.993799999999993</v>
      </c>
      <c r="N38" s="77">
        <v>0</v>
      </c>
      <c r="O38" s="77">
        <v>569.89055174400005</v>
      </c>
      <c r="P38" s="78">
        <v>0</v>
      </c>
      <c r="Q38" s="78">
        <v>7.0000000000000001E-3</v>
      </c>
      <c r="R38" s="78">
        <v>5.3E-3</v>
      </c>
    </row>
    <row r="39" spans="2:18">
      <c r="B39" t="s">
        <v>276</v>
      </c>
      <c r="C39" s="16"/>
      <c r="D39" s="16"/>
    </row>
    <row r="40" spans="2:18">
      <c r="B40" t="s">
        <v>277</v>
      </c>
      <c r="C40" s="16"/>
      <c r="D40" s="16"/>
    </row>
    <row r="41" spans="2:18">
      <c r="B41" t="s">
        <v>278</v>
      </c>
      <c r="C41" s="16"/>
      <c r="D41" s="16"/>
    </row>
    <row r="42" spans="2:18">
      <c r="B42" t="s">
        <v>279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0.72</v>
      </c>
      <c r="L11" s="7"/>
      <c r="M11" s="7"/>
      <c r="N11" s="76">
        <v>-0.95720000000000005</v>
      </c>
      <c r="O11" s="75">
        <v>25300</v>
      </c>
      <c r="P11" s="33"/>
      <c r="Q11" s="75">
        <v>0</v>
      </c>
      <c r="R11" s="75">
        <v>257.30099999999999</v>
      </c>
      <c r="S11" s="7"/>
      <c r="T11" s="76">
        <v>1</v>
      </c>
      <c r="U11" s="76">
        <v>2.3999999999999998E-3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0.72</v>
      </c>
      <c r="N12" s="80">
        <v>-0.95720000000000005</v>
      </c>
      <c r="O12" s="81">
        <v>25300</v>
      </c>
      <c r="Q12" s="81">
        <v>0</v>
      </c>
      <c r="R12" s="81">
        <v>257.30099999999999</v>
      </c>
      <c r="T12" s="80">
        <v>1</v>
      </c>
      <c r="U12" s="80">
        <v>2.3999999999999998E-3</v>
      </c>
    </row>
    <row r="13" spans="2:68">
      <c r="B13" s="79" t="s">
        <v>280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0.72</v>
      </c>
      <c r="N15" s="80">
        <v>-0.95720000000000005</v>
      </c>
      <c r="O15" s="81">
        <v>25300</v>
      </c>
      <c r="Q15" s="81">
        <v>0</v>
      </c>
      <c r="R15" s="81">
        <v>257.30099999999999</v>
      </c>
      <c r="T15" s="80">
        <v>1</v>
      </c>
      <c r="U15" s="80">
        <v>2.3999999999999998E-3</v>
      </c>
    </row>
    <row r="16" spans="2:68">
      <c r="B16" t="s">
        <v>281</v>
      </c>
      <c r="C16" t="s">
        <v>282</v>
      </c>
      <c r="D16" t="s">
        <v>100</v>
      </c>
      <c r="E16" t="s">
        <v>123</v>
      </c>
      <c r="F16" t="s">
        <v>283</v>
      </c>
      <c r="G16" t="s">
        <v>284</v>
      </c>
      <c r="H16" t="s">
        <v>285</v>
      </c>
      <c r="I16" t="s">
        <v>206</v>
      </c>
      <c r="J16" t="s">
        <v>286</v>
      </c>
      <c r="K16" s="77">
        <v>0.72</v>
      </c>
      <c r="L16" t="s">
        <v>102</v>
      </c>
      <c r="M16" s="78">
        <v>5.9499999999999997E-2</v>
      </c>
      <c r="N16" s="78">
        <v>-0.95720000000000005</v>
      </c>
      <c r="O16" s="77">
        <v>25300</v>
      </c>
      <c r="P16" s="77">
        <v>1017</v>
      </c>
      <c r="Q16" s="77">
        <v>0</v>
      </c>
      <c r="R16" s="77">
        <v>257.30099999999999</v>
      </c>
      <c r="S16" s="78">
        <v>2.0000000000000001E-4</v>
      </c>
      <c r="T16" s="78">
        <v>1</v>
      </c>
      <c r="U16" s="78">
        <v>2.3999999999999998E-3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abSelected="1" topLeftCell="A41" workbookViewId="0">
      <selection activeCell="A12" sqref="A12:XFD1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2.97</v>
      </c>
      <c r="L11" s="7"/>
      <c r="M11" s="7"/>
      <c r="N11" s="76">
        <v>2.93E-2</v>
      </c>
      <c r="O11" s="75">
        <f>O12+O92</f>
        <v>15158243.6</v>
      </c>
      <c r="P11" s="33"/>
      <c r="Q11" s="75">
        <v>149.28513599999999</v>
      </c>
      <c r="R11" s="75">
        <v>17861.047789872104</v>
      </c>
      <c r="S11" s="7"/>
      <c r="T11" s="76">
        <f>R11/$R$11</f>
        <v>1</v>
      </c>
      <c r="U11" s="76">
        <f>R11/'סכום נכסי הקרן'!$C$42</f>
        <v>0.167292642114548</v>
      </c>
      <c r="V11" s="35"/>
      <c r="BI11" s="16"/>
      <c r="BJ11" s="19"/>
      <c r="BK11" s="16"/>
      <c r="BN11" s="16"/>
    </row>
    <row r="12" spans="2:66" s="99" customFormat="1">
      <c r="B12" s="98" t="s">
        <v>200</v>
      </c>
      <c r="K12" s="100">
        <v>2.67</v>
      </c>
      <c r="N12" s="101">
        <v>2.4E-2</v>
      </c>
      <c r="O12" s="100">
        <f>O13+O44+O88+O90</f>
        <v>14527243.6</v>
      </c>
      <c r="Q12" s="100">
        <v>143.07496</v>
      </c>
      <c r="R12" s="100">
        <v>15571.973688765635</v>
      </c>
      <c r="T12" s="101">
        <f t="shared" ref="T12:T75" si="0">R12/$R$11</f>
        <v>0.87183987591117351</v>
      </c>
      <c r="U12" s="101">
        <f>R12/'סכום נכסי הקרן'!$C$42</f>
        <v>0.14585239634199987</v>
      </c>
    </row>
    <row r="13" spans="2:66" s="99" customFormat="1">
      <c r="B13" s="98" t="s">
        <v>280</v>
      </c>
      <c r="K13" s="100">
        <v>3.51</v>
      </c>
      <c r="N13" s="101">
        <v>-3.2199999999999999E-2</v>
      </c>
      <c r="O13" s="100">
        <f>SUM(O14:O43)</f>
        <v>5829865.2400000002</v>
      </c>
      <c r="Q13" s="100">
        <v>28.66057</v>
      </c>
      <c r="R13" s="100">
        <v>6990.8533927630706</v>
      </c>
      <c r="T13" s="101">
        <f t="shared" si="0"/>
        <v>0.39140219963619105</v>
      </c>
      <c r="U13" s="101">
        <f>R13/'סכום נכסי הקרן'!$C$42</f>
        <v>6.5478708106584183E-2</v>
      </c>
    </row>
    <row r="14" spans="2:66" s="99" customFormat="1">
      <c r="B14" s="102" t="s">
        <v>290</v>
      </c>
      <c r="C14" s="102" t="s">
        <v>291</v>
      </c>
      <c r="D14" s="102" t="s">
        <v>100</v>
      </c>
      <c r="E14" s="102" t="s">
        <v>123</v>
      </c>
      <c r="F14" s="102" t="s">
        <v>292</v>
      </c>
      <c r="G14" s="102" t="s">
        <v>284</v>
      </c>
      <c r="H14" s="102" t="s">
        <v>293</v>
      </c>
      <c r="I14" s="102" t="s">
        <v>150</v>
      </c>
      <c r="J14" s="102" t="s">
        <v>294</v>
      </c>
      <c r="K14" s="103">
        <v>3.33</v>
      </c>
      <c r="L14" s="102" t="s">
        <v>102</v>
      </c>
      <c r="M14" s="104">
        <v>1.77E-2</v>
      </c>
      <c r="N14" s="104">
        <v>3.0099999999999998E-2</v>
      </c>
      <c r="O14" s="103">
        <v>107000</v>
      </c>
      <c r="P14" s="103">
        <v>107.4</v>
      </c>
      <c r="Q14" s="103">
        <v>0</v>
      </c>
      <c r="R14" s="103">
        <v>114.91800000000001</v>
      </c>
      <c r="S14" s="104">
        <v>0</v>
      </c>
      <c r="T14" s="104">
        <f t="shared" si="0"/>
        <v>6.4340010368911784E-3</v>
      </c>
      <c r="U14" s="104">
        <f>R14/'סכום נכסי הקרן'!$C$42</f>
        <v>1.0763610328292667E-3</v>
      </c>
    </row>
    <row r="15" spans="2:66" s="99" customFormat="1">
      <c r="B15" s="102" t="s">
        <v>295</v>
      </c>
      <c r="C15" s="102" t="s">
        <v>296</v>
      </c>
      <c r="D15" s="102" t="s">
        <v>100</v>
      </c>
      <c r="E15" s="102" t="s">
        <v>123</v>
      </c>
      <c r="F15" s="102" t="s">
        <v>297</v>
      </c>
      <c r="G15" s="102" t="s">
        <v>284</v>
      </c>
      <c r="H15" s="102" t="s">
        <v>298</v>
      </c>
      <c r="I15" s="102" t="s">
        <v>206</v>
      </c>
      <c r="J15" s="102" t="s">
        <v>299</v>
      </c>
      <c r="K15" s="103">
        <v>6.5</v>
      </c>
      <c r="L15" s="102" t="s">
        <v>102</v>
      </c>
      <c r="M15" s="104">
        <v>9.1999999999999998E-3</v>
      </c>
      <c r="N15" s="104">
        <v>3.2899999999999999E-2</v>
      </c>
      <c r="O15" s="103">
        <v>337500</v>
      </c>
      <c r="P15" s="103">
        <v>96.51</v>
      </c>
      <c r="Q15" s="103">
        <v>0</v>
      </c>
      <c r="R15" s="103">
        <v>325.72125</v>
      </c>
      <c r="S15" s="104">
        <v>2.0000000000000001E-4</v>
      </c>
      <c r="T15" s="104">
        <f t="shared" si="0"/>
        <v>1.8236402132281199E-2</v>
      </c>
      <c r="U15" s="104">
        <f>R15/'סכום נכסי הקרן'!$C$42</f>
        <v>3.0508158953726984E-3</v>
      </c>
    </row>
    <row r="16" spans="2:66" s="99" customFormat="1">
      <c r="B16" s="102" t="s">
        <v>300</v>
      </c>
      <c r="C16" s="102" t="s">
        <v>301</v>
      </c>
      <c r="D16" s="102" t="s">
        <v>100</v>
      </c>
      <c r="E16" s="102" t="s">
        <v>123</v>
      </c>
      <c r="F16" s="102" t="s">
        <v>302</v>
      </c>
      <c r="G16" s="102" t="s">
        <v>284</v>
      </c>
      <c r="H16" s="102" t="s">
        <v>298</v>
      </c>
      <c r="I16" s="102" t="s">
        <v>206</v>
      </c>
      <c r="J16" s="102" t="s">
        <v>303</v>
      </c>
      <c r="K16" s="103">
        <v>2.61</v>
      </c>
      <c r="L16" s="102" t="s">
        <v>102</v>
      </c>
      <c r="M16" s="104">
        <v>2.3400000000000001E-2</v>
      </c>
      <c r="N16" s="104">
        <v>3.1399999999999997E-2</v>
      </c>
      <c r="O16" s="103">
        <v>210000</v>
      </c>
      <c r="P16" s="103">
        <v>110.3</v>
      </c>
      <c r="Q16" s="103">
        <v>0</v>
      </c>
      <c r="R16" s="103">
        <v>231.63</v>
      </c>
      <c r="S16" s="104">
        <v>1E-4</v>
      </c>
      <c r="T16" s="104">
        <f t="shared" si="0"/>
        <v>1.2968444109496368E-2</v>
      </c>
      <c r="U16" s="104">
        <f>R16/'סכום נכסי הקרן'!$C$42</f>
        <v>2.169525279192494E-3</v>
      </c>
    </row>
    <row r="17" spans="2:21" s="99" customFormat="1">
      <c r="B17" s="102" t="s">
        <v>304</v>
      </c>
      <c r="C17" s="102" t="s">
        <v>305</v>
      </c>
      <c r="D17" s="102" t="s">
        <v>100</v>
      </c>
      <c r="E17" s="102" t="s">
        <v>123</v>
      </c>
      <c r="F17" s="102" t="s">
        <v>306</v>
      </c>
      <c r="G17" s="102" t="s">
        <v>284</v>
      </c>
      <c r="H17" s="102" t="s">
        <v>298</v>
      </c>
      <c r="I17" s="102" t="s">
        <v>206</v>
      </c>
      <c r="J17" s="102" t="s">
        <v>307</v>
      </c>
      <c r="K17" s="103">
        <v>5.49</v>
      </c>
      <c r="L17" s="102" t="s">
        <v>102</v>
      </c>
      <c r="M17" s="104">
        <v>8.3999999999999995E-3</v>
      </c>
      <c r="N17" s="104">
        <v>3.0099999999999998E-2</v>
      </c>
      <c r="O17" s="103">
        <v>245000</v>
      </c>
      <c r="P17" s="103">
        <v>98.55</v>
      </c>
      <c r="Q17" s="103">
        <v>0</v>
      </c>
      <c r="R17" s="103">
        <v>241.44749999999999</v>
      </c>
      <c r="S17" s="104">
        <v>2.9999999999999997E-4</v>
      </c>
      <c r="T17" s="104">
        <f t="shared" si="0"/>
        <v>1.3518103911961421E-2</v>
      </c>
      <c r="U17" s="104">
        <f>R17/'סכום נכסי הקרן'!$C$42</f>
        <v>2.2614793198110334E-3</v>
      </c>
    </row>
    <row r="18" spans="2:21" s="99" customFormat="1">
      <c r="B18" s="102" t="s">
        <v>308</v>
      </c>
      <c r="C18" s="102" t="s">
        <v>309</v>
      </c>
      <c r="D18" s="102" t="s">
        <v>100</v>
      </c>
      <c r="E18" s="102" t="s">
        <v>123</v>
      </c>
      <c r="F18" s="102" t="s">
        <v>310</v>
      </c>
      <c r="G18" s="102" t="s">
        <v>311</v>
      </c>
      <c r="H18" s="102" t="s">
        <v>298</v>
      </c>
      <c r="I18" s="102" t="s">
        <v>206</v>
      </c>
      <c r="J18" s="102" t="s">
        <v>312</v>
      </c>
      <c r="K18" s="103">
        <v>1.39</v>
      </c>
      <c r="L18" s="102" t="s">
        <v>102</v>
      </c>
      <c r="M18" s="104">
        <v>2.4199999999999999E-2</v>
      </c>
      <c r="N18" s="104">
        <v>4.4499999999999998E-2</v>
      </c>
      <c r="O18" s="103">
        <v>7</v>
      </c>
      <c r="P18" s="103">
        <v>5556939</v>
      </c>
      <c r="Q18" s="103">
        <v>0</v>
      </c>
      <c r="R18" s="103">
        <v>388.98572999999999</v>
      </c>
      <c r="S18" s="104">
        <v>0</v>
      </c>
      <c r="T18" s="104">
        <f t="shared" si="0"/>
        <v>2.1778438453121982E-2</v>
      </c>
      <c r="U18" s="104">
        <f>R18/'סכום נכסי הקרן'!$C$42</f>
        <v>3.6433725099518457E-3</v>
      </c>
    </row>
    <row r="19" spans="2:21" s="99" customFormat="1">
      <c r="B19" s="102" t="s">
        <v>313</v>
      </c>
      <c r="C19" s="102" t="s">
        <v>314</v>
      </c>
      <c r="D19" s="102" t="s">
        <v>100</v>
      </c>
      <c r="E19" s="102" t="s">
        <v>123</v>
      </c>
      <c r="F19" s="102" t="s">
        <v>315</v>
      </c>
      <c r="G19" s="102" t="s">
        <v>284</v>
      </c>
      <c r="H19" s="102" t="s">
        <v>298</v>
      </c>
      <c r="I19" s="102" t="s">
        <v>206</v>
      </c>
      <c r="J19" s="102" t="s">
        <v>316</v>
      </c>
      <c r="K19" s="103">
        <v>4.1100000000000003</v>
      </c>
      <c r="L19" s="102" t="s">
        <v>102</v>
      </c>
      <c r="M19" s="104">
        <v>2.81E-2</v>
      </c>
      <c r="N19" s="104">
        <v>2.7799999999999998E-2</v>
      </c>
      <c r="O19" s="103">
        <v>130000</v>
      </c>
      <c r="P19" s="103">
        <v>112.12</v>
      </c>
      <c r="Q19" s="103">
        <v>0</v>
      </c>
      <c r="R19" s="103">
        <v>145.756</v>
      </c>
      <c r="S19" s="104">
        <v>1E-4</v>
      </c>
      <c r="T19" s="104">
        <f t="shared" si="0"/>
        <v>8.1605514813441801E-3</v>
      </c>
      <c r="U19" s="104">
        <f>R19/'סכום נכסי הקרן'!$C$42</f>
        <v>1.3652002184258566E-3</v>
      </c>
    </row>
    <row r="20" spans="2:21" s="99" customFormat="1">
      <c r="B20" s="102" t="s">
        <v>317</v>
      </c>
      <c r="C20" s="102" t="s">
        <v>318</v>
      </c>
      <c r="D20" s="102" t="s">
        <v>100</v>
      </c>
      <c r="E20" s="102" t="s">
        <v>123</v>
      </c>
      <c r="F20" s="102" t="s">
        <v>319</v>
      </c>
      <c r="G20" s="102" t="s">
        <v>284</v>
      </c>
      <c r="H20" s="102" t="s">
        <v>298</v>
      </c>
      <c r="I20" s="102" t="s">
        <v>206</v>
      </c>
      <c r="J20" s="102" t="s">
        <v>320</v>
      </c>
      <c r="K20" s="103">
        <v>5.16</v>
      </c>
      <c r="L20" s="102" t="s">
        <v>102</v>
      </c>
      <c r="M20" s="104">
        <v>1.43E-2</v>
      </c>
      <c r="N20" s="104">
        <v>3.0800000000000001E-2</v>
      </c>
      <c r="O20" s="103">
        <v>275420</v>
      </c>
      <c r="P20" s="103">
        <v>102.75</v>
      </c>
      <c r="Q20" s="103">
        <v>0</v>
      </c>
      <c r="R20" s="103">
        <v>282.99405000000002</v>
      </c>
      <c r="S20" s="104">
        <v>6.9999999999999999E-4</v>
      </c>
      <c r="T20" s="104">
        <f t="shared" si="0"/>
        <v>1.5844202049583478E-2</v>
      </c>
      <c r="U20" s="104">
        <f>R20/'סכום נכסי הקרן'!$C$42</f>
        <v>2.6506184230715565E-3</v>
      </c>
    </row>
    <row r="21" spans="2:21" s="99" customFormat="1">
      <c r="B21" s="102" t="s">
        <v>321</v>
      </c>
      <c r="C21" s="102" t="s">
        <v>322</v>
      </c>
      <c r="D21" s="102" t="s">
        <v>100</v>
      </c>
      <c r="E21" s="102" t="s">
        <v>123</v>
      </c>
      <c r="F21" s="102" t="s">
        <v>323</v>
      </c>
      <c r="G21" s="102" t="s">
        <v>311</v>
      </c>
      <c r="H21" s="102" t="s">
        <v>298</v>
      </c>
      <c r="I21" s="102" t="s">
        <v>206</v>
      </c>
      <c r="J21" s="102" t="s">
        <v>324</v>
      </c>
      <c r="K21" s="103">
        <v>1.51</v>
      </c>
      <c r="L21" s="102" t="s">
        <v>102</v>
      </c>
      <c r="M21" s="104">
        <v>2.0199999999999999E-2</v>
      </c>
      <c r="N21" s="104">
        <v>-0.99919999999999998</v>
      </c>
      <c r="O21" s="103">
        <v>6</v>
      </c>
      <c r="P21" s="103">
        <v>5510000</v>
      </c>
      <c r="Q21" s="103">
        <v>0</v>
      </c>
      <c r="R21" s="103">
        <v>330.6</v>
      </c>
      <c r="S21" s="104">
        <v>0</v>
      </c>
      <c r="T21" s="104">
        <f t="shared" si="0"/>
        <v>1.8509552400809478E-2</v>
      </c>
      <c r="U21" s="104">
        <f>R21/'סכום נכסי הקרן'!$C$42</f>
        <v>3.0965119254890926E-3</v>
      </c>
    </row>
    <row r="22" spans="2:21" s="99" customFormat="1">
      <c r="B22" s="102" t="s">
        <v>325</v>
      </c>
      <c r="C22" s="102" t="s">
        <v>326</v>
      </c>
      <c r="D22" s="102" t="s">
        <v>100</v>
      </c>
      <c r="E22" s="102" t="s">
        <v>123</v>
      </c>
      <c r="F22" s="102" t="s">
        <v>323</v>
      </c>
      <c r="G22" s="102" t="s">
        <v>311</v>
      </c>
      <c r="H22" s="102" t="s">
        <v>327</v>
      </c>
      <c r="I22" s="102" t="s">
        <v>150</v>
      </c>
      <c r="J22" s="102" t="s">
        <v>324</v>
      </c>
      <c r="K22" s="103">
        <v>2.63</v>
      </c>
      <c r="L22" s="102" t="s">
        <v>102</v>
      </c>
      <c r="M22" s="104">
        <v>2.5899999999999999E-2</v>
      </c>
      <c r="N22" s="104">
        <v>-0.98340000000000005</v>
      </c>
      <c r="O22" s="103">
        <v>3</v>
      </c>
      <c r="P22" s="103">
        <v>5459551</v>
      </c>
      <c r="Q22" s="103">
        <v>0</v>
      </c>
      <c r="R22" s="103">
        <v>163.78653</v>
      </c>
      <c r="S22" s="104">
        <v>0</v>
      </c>
      <c r="T22" s="104">
        <f t="shared" si="0"/>
        <v>9.1700404101081462E-3</v>
      </c>
      <c r="U22" s="104">
        <f>R22/'סכום נכסי הקרן'!$C$42</f>
        <v>1.5340802885041652E-3</v>
      </c>
    </row>
    <row r="23" spans="2:21" s="99" customFormat="1">
      <c r="B23" s="102" t="s">
        <v>328</v>
      </c>
      <c r="C23" s="102" t="s">
        <v>329</v>
      </c>
      <c r="D23" s="102" t="s">
        <v>100</v>
      </c>
      <c r="E23" s="102" t="s">
        <v>123</v>
      </c>
      <c r="F23" s="102" t="s">
        <v>330</v>
      </c>
      <c r="G23" s="102" t="s">
        <v>284</v>
      </c>
      <c r="H23" s="102" t="s">
        <v>298</v>
      </c>
      <c r="I23" s="102" t="s">
        <v>206</v>
      </c>
      <c r="J23" s="102" t="s">
        <v>331</v>
      </c>
      <c r="K23" s="103">
        <v>0.97</v>
      </c>
      <c r="L23" s="102" t="s">
        <v>102</v>
      </c>
      <c r="M23" s="104">
        <v>0.04</v>
      </c>
      <c r="N23" s="104">
        <v>3.0200000000000001E-2</v>
      </c>
      <c r="O23" s="103">
        <v>51303.21</v>
      </c>
      <c r="P23" s="103">
        <v>112.25</v>
      </c>
      <c r="Q23" s="103">
        <v>0</v>
      </c>
      <c r="R23" s="103">
        <v>57.587853225000003</v>
      </c>
      <c r="S23" s="104">
        <v>5.9999999999999995E-4</v>
      </c>
      <c r="T23" s="104">
        <f t="shared" si="0"/>
        <v>3.2242147214708488E-3</v>
      </c>
      <c r="U23" s="104">
        <f>R23/'סכום נכסי הקרן'!$C$42</f>
        <v>5.3938739949947973E-4</v>
      </c>
    </row>
    <row r="24" spans="2:21" s="99" customFormat="1">
      <c r="B24" s="102" t="s">
        <v>332</v>
      </c>
      <c r="C24" s="102" t="s">
        <v>333</v>
      </c>
      <c r="D24" s="102" t="s">
        <v>100</v>
      </c>
      <c r="E24" s="102" t="s">
        <v>123</v>
      </c>
      <c r="F24" s="102" t="s">
        <v>334</v>
      </c>
      <c r="G24" s="102" t="s">
        <v>335</v>
      </c>
      <c r="H24" s="102" t="s">
        <v>336</v>
      </c>
      <c r="I24" s="102" t="s">
        <v>206</v>
      </c>
      <c r="J24" s="102" t="s">
        <v>337</v>
      </c>
      <c r="K24" s="103">
        <v>5.62</v>
      </c>
      <c r="L24" s="102" t="s">
        <v>102</v>
      </c>
      <c r="M24" s="104">
        <v>5.1499999999999997E-2</v>
      </c>
      <c r="N24" s="104">
        <v>3.27E-2</v>
      </c>
      <c r="O24" s="103">
        <v>252000.01</v>
      </c>
      <c r="P24" s="103">
        <v>151.19999999999999</v>
      </c>
      <c r="Q24" s="103">
        <v>0</v>
      </c>
      <c r="R24" s="103">
        <v>381.02401512</v>
      </c>
      <c r="S24" s="104">
        <v>1E-4</v>
      </c>
      <c r="T24" s="104">
        <f t="shared" si="0"/>
        <v>2.1332679896643867E-2</v>
      </c>
      <c r="U24" s="104">
        <f>R24/'סכום נכסי הקרן'!$C$42</f>
        <v>3.5688003832934551E-3</v>
      </c>
    </row>
    <row r="25" spans="2:21" s="99" customFormat="1">
      <c r="B25" s="102" t="s">
        <v>338</v>
      </c>
      <c r="C25" s="102" t="s">
        <v>339</v>
      </c>
      <c r="D25" s="102" t="s">
        <v>100</v>
      </c>
      <c r="E25" s="102" t="s">
        <v>123</v>
      </c>
      <c r="F25" s="102" t="s">
        <v>340</v>
      </c>
      <c r="G25" s="102" t="s">
        <v>341</v>
      </c>
      <c r="H25" s="102" t="s">
        <v>285</v>
      </c>
      <c r="I25" s="102" t="s">
        <v>206</v>
      </c>
      <c r="J25" s="102" t="s">
        <v>342</v>
      </c>
      <c r="K25" s="103">
        <v>2.82</v>
      </c>
      <c r="L25" s="102" t="s">
        <v>102</v>
      </c>
      <c r="M25" s="104">
        <v>0.01</v>
      </c>
      <c r="N25" s="104">
        <v>3.6999999999999998E-2</v>
      </c>
      <c r="O25" s="103">
        <v>111000</v>
      </c>
      <c r="P25" s="103">
        <v>100.59</v>
      </c>
      <c r="Q25" s="103">
        <v>0</v>
      </c>
      <c r="R25" s="103">
        <v>111.6549</v>
      </c>
      <c r="S25" s="104">
        <v>2.9999999999999997E-4</v>
      </c>
      <c r="T25" s="104">
        <f t="shared" si="0"/>
        <v>6.251307387650157E-3</v>
      </c>
      <c r="U25" s="104">
        <f>R25/'סכום נכסי הקרן'!$C$42</f>
        <v>1.0457977295501876E-3</v>
      </c>
    </row>
    <row r="26" spans="2:21" s="99" customFormat="1">
      <c r="B26" s="102" t="s">
        <v>343</v>
      </c>
      <c r="C26" s="102" t="s">
        <v>344</v>
      </c>
      <c r="D26" s="102" t="s">
        <v>100</v>
      </c>
      <c r="E26" s="102" t="s">
        <v>123</v>
      </c>
      <c r="F26" s="102" t="s">
        <v>345</v>
      </c>
      <c r="G26" s="102" t="s">
        <v>346</v>
      </c>
      <c r="H26" s="102" t="s">
        <v>347</v>
      </c>
      <c r="I26" s="102" t="s">
        <v>150</v>
      </c>
      <c r="J26" s="102" t="s">
        <v>348</v>
      </c>
      <c r="K26" s="103">
        <v>1.1399999999999999</v>
      </c>
      <c r="L26" s="102" t="s">
        <v>102</v>
      </c>
      <c r="M26" s="104">
        <v>0.01</v>
      </c>
      <c r="N26" s="104">
        <v>4.1000000000000002E-2</v>
      </c>
      <c r="O26" s="103">
        <v>136000</v>
      </c>
      <c r="P26" s="103">
        <v>106.62</v>
      </c>
      <c r="Q26" s="103">
        <v>0</v>
      </c>
      <c r="R26" s="103">
        <v>145.00319999999999</v>
      </c>
      <c r="S26" s="104">
        <v>2.0000000000000001E-4</v>
      </c>
      <c r="T26" s="104">
        <f t="shared" si="0"/>
        <v>8.1184038980189246E-3</v>
      </c>
      <c r="U26" s="104">
        <f>R26/'סכום נכסי הקרן'!$C$42</f>
        <v>1.3581492378526314E-3</v>
      </c>
    </row>
    <row r="27" spans="2:21" s="99" customFormat="1">
      <c r="B27" s="102" t="s">
        <v>349</v>
      </c>
      <c r="C27" s="102" t="s">
        <v>350</v>
      </c>
      <c r="D27" s="102" t="s">
        <v>100</v>
      </c>
      <c r="E27" s="102" t="s">
        <v>123</v>
      </c>
      <c r="F27" s="102" t="s">
        <v>345</v>
      </c>
      <c r="G27" s="102" t="s">
        <v>346</v>
      </c>
      <c r="H27" s="102" t="s">
        <v>347</v>
      </c>
      <c r="I27" s="102" t="s">
        <v>150</v>
      </c>
      <c r="J27" s="102" t="s">
        <v>351</v>
      </c>
      <c r="K27" s="103">
        <v>3.91</v>
      </c>
      <c r="L27" s="102" t="s">
        <v>102</v>
      </c>
      <c r="M27" s="104">
        <v>0.01</v>
      </c>
      <c r="N27" s="104">
        <v>4.7100000000000003E-2</v>
      </c>
      <c r="O27" s="103">
        <v>300000</v>
      </c>
      <c r="P27" s="103">
        <v>94.21</v>
      </c>
      <c r="Q27" s="103">
        <v>0</v>
      </c>
      <c r="R27" s="103">
        <v>282.63</v>
      </c>
      <c r="S27" s="104">
        <v>2.9999999999999997E-4</v>
      </c>
      <c r="T27" s="104">
        <f t="shared" si="0"/>
        <v>1.582381970671743E-2</v>
      </c>
      <c r="U27" s="104">
        <f>R27/'סכום נכסי הקרן'!$C$42</f>
        <v>2.6472086070810107E-3</v>
      </c>
    </row>
    <row r="28" spans="2:21" s="99" customFormat="1">
      <c r="B28" s="102" t="s">
        <v>352</v>
      </c>
      <c r="C28" s="102" t="s">
        <v>353</v>
      </c>
      <c r="D28" s="102" t="s">
        <v>100</v>
      </c>
      <c r="E28" s="102" t="s">
        <v>123</v>
      </c>
      <c r="F28" s="102" t="s">
        <v>345</v>
      </c>
      <c r="G28" s="102" t="s">
        <v>346</v>
      </c>
      <c r="H28" s="102" t="s">
        <v>347</v>
      </c>
      <c r="I28" s="102" t="s">
        <v>150</v>
      </c>
      <c r="J28" s="102" t="s">
        <v>354</v>
      </c>
      <c r="K28" s="103">
        <v>2.59</v>
      </c>
      <c r="L28" s="102" t="s">
        <v>102</v>
      </c>
      <c r="M28" s="104">
        <v>3.5400000000000001E-2</v>
      </c>
      <c r="N28" s="104">
        <v>4.5900000000000003E-2</v>
      </c>
      <c r="O28" s="103">
        <v>750000</v>
      </c>
      <c r="P28" s="103">
        <v>100.73</v>
      </c>
      <c r="Q28" s="103">
        <v>13.718529999999999</v>
      </c>
      <c r="R28" s="103">
        <v>769.19353000000001</v>
      </c>
      <c r="S28" s="104">
        <v>6.9999999999999999E-4</v>
      </c>
      <c r="T28" s="104">
        <f t="shared" si="0"/>
        <v>4.306542029612407E-2</v>
      </c>
      <c r="U28" s="104">
        <f>R28/'סכום נכסי הקרן'!$C$42</f>
        <v>7.204527945112075E-3</v>
      </c>
    </row>
    <row r="29" spans="2:21" s="99" customFormat="1">
      <c r="B29" s="102" t="s">
        <v>355</v>
      </c>
      <c r="C29" s="102" t="s">
        <v>356</v>
      </c>
      <c r="D29" s="102" t="s">
        <v>100</v>
      </c>
      <c r="E29" s="102" t="s">
        <v>123</v>
      </c>
      <c r="F29" s="102" t="s">
        <v>345</v>
      </c>
      <c r="G29" s="102" t="s">
        <v>346</v>
      </c>
      <c r="H29" s="102" t="s">
        <v>347</v>
      </c>
      <c r="I29" s="102" t="s">
        <v>150</v>
      </c>
      <c r="J29" s="102" t="s">
        <v>348</v>
      </c>
      <c r="K29" s="103">
        <v>1.29</v>
      </c>
      <c r="L29" s="102" t="s">
        <v>102</v>
      </c>
      <c r="M29" s="104">
        <v>1.8499999999999999E-2</v>
      </c>
      <c r="N29" s="104">
        <v>3.5799999999999998E-2</v>
      </c>
      <c r="O29" s="103">
        <v>109090.91</v>
      </c>
      <c r="P29" s="103">
        <v>109.43</v>
      </c>
      <c r="Q29" s="103">
        <v>0</v>
      </c>
      <c r="R29" s="103">
        <v>119.378182813</v>
      </c>
      <c r="S29" s="104">
        <v>2.0000000000000001E-4</v>
      </c>
      <c r="T29" s="104">
        <f t="shared" si="0"/>
        <v>6.6837166675457853E-3</v>
      </c>
      <c r="U29" s="104">
        <f>R29/'סכום נכסי הקרן'!$C$42</f>
        <v>1.1181366204587764E-3</v>
      </c>
    </row>
    <row r="30" spans="2:21" s="99" customFormat="1">
      <c r="B30" s="102" t="s">
        <v>357</v>
      </c>
      <c r="C30" s="102" t="s">
        <v>358</v>
      </c>
      <c r="D30" s="102" t="s">
        <v>100</v>
      </c>
      <c r="E30" s="102" t="s">
        <v>123</v>
      </c>
      <c r="F30" s="102" t="s">
        <v>359</v>
      </c>
      <c r="G30" s="102" t="s">
        <v>360</v>
      </c>
      <c r="H30" s="102" t="s">
        <v>361</v>
      </c>
      <c r="I30" s="102" t="s">
        <v>150</v>
      </c>
      <c r="J30" s="102" t="s">
        <v>362</v>
      </c>
      <c r="K30" s="103">
        <v>3.92</v>
      </c>
      <c r="L30" s="102" t="s">
        <v>102</v>
      </c>
      <c r="M30" s="104">
        <v>2.4500000000000001E-2</v>
      </c>
      <c r="N30" s="104">
        <v>4.7199999999999999E-2</v>
      </c>
      <c r="O30" s="103">
        <v>54000</v>
      </c>
      <c r="P30" s="103">
        <v>101.92</v>
      </c>
      <c r="Q30" s="103">
        <v>0.73482000000000003</v>
      </c>
      <c r="R30" s="103">
        <v>55.771619999999999</v>
      </c>
      <c r="S30" s="104">
        <v>1E-4</v>
      </c>
      <c r="T30" s="104">
        <f t="shared" si="0"/>
        <v>3.1225278973624738E-3</v>
      </c>
      <c r="U30" s="104">
        <f>R30/'סכום נכסי הקרן'!$C$42</f>
        <v>5.2237594202615234E-4</v>
      </c>
    </row>
    <row r="31" spans="2:21" s="99" customFormat="1">
      <c r="B31" s="102" t="s">
        <v>363</v>
      </c>
      <c r="C31" s="102" t="s">
        <v>364</v>
      </c>
      <c r="D31" s="102" t="s">
        <v>100</v>
      </c>
      <c r="E31" s="102" t="s">
        <v>123</v>
      </c>
      <c r="F31" s="102" t="s">
        <v>365</v>
      </c>
      <c r="G31" s="102" t="s">
        <v>284</v>
      </c>
      <c r="H31" s="102" t="s">
        <v>366</v>
      </c>
      <c r="I31" s="102" t="s">
        <v>206</v>
      </c>
      <c r="J31" s="102" t="s">
        <v>228</v>
      </c>
      <c r="K31" s="103">
        <v>3.3</v>
      </c>
      <c r="L31" s="102" t="s">
        <v>102</v>
      </c>
      <c r="M31" s="104">
        <v>2.4899999999999999E-2</v>
      </c>
      <c r="N31" s="104">
        <v>4.1700000000000001E-2</v>
      </c>
      <c r="O31" s="103">
        <v>304000</v>
      </c>
      <c r="P31" s="103">
        <v>99.3</v>
      </c>
      <c r="Q31" s="103">
        <v>0</v>
      </c>
      <c r="R31" s="103">
        <v>301.87200000000001</v>
      </c>
      <c r="S31" s="104">
        <v>1.6000000000000001E-3</v>
      </c>
      <c r="T31" s="104">
        <f t="shared" si="0"/>
        <v>1.6901136123221895E-2</v>
      </c>
      <c r="U31" s="104">
        <f>R31/'סכום נכסי הקרן'!$C$42</f>
        <v>2.8274357167914197E-3</v>
      </c>
    </row>
    <row r="32" spans="2:21" s="99" customFormat="1">
      <c r="B32" s="102" t="s">
        <v>367</v>
      </c>
      <c r="C32" s="102" t="s">
        <v>368</v>
      </c>
      <c r="D32" s="102" t="s">
        <v>100</v>
      </c>
      <c r="E32" s="102" t="s">
        <v>123</v>
      </c>
      <c r="F32" s="102" t="s">
        <v>369</v>
      </c>
      <c r="G32" s="102" t="s">
        <v>360</v>
      </c>
      <c r="H32" s="102" t="s">
        <v>361</v>
      </c>
      <c r="I32" s="102" t="s">
        <v>150</v>
      </c>
      <c r="J32" s="102" t="s">
        <v>370</v>
      </c>
      <c r="K32" s="103">
        <v>6.05</v>
      </c>
      <c r="L32" s="102" t="s">
        <v>102</v>
      </c>
      <c r="M32" s="104">
        <v>1.54E-2</v>
      </c>
      <c r="N32" s="104">
        <v>4.5699999999999998E-2</v>
      </c>
      <c r="O32" s="103">
        <v>298000</v>
      </c>
      <c r="P32" s="103">
        <v>90.46</v>
      </c>
      <c r="Q32" s="103">
        <v>2.4819800000000001</v>
      </c>
      <c r="R32" s="103">
        <v>272.05277999999998</v>
      </c>
      <c r="S32" s="104">
        <v>8.9999999999999998E-4</v>
      </c>
      <c r="T32" s="104">
        <f t="shared" si="0"/>
        <v>1.5231624885650007E-2</v>
      </c>
      <c r="U32" s="104">
        <f>R32/'סכום נכסי הקרן'!$C$42</f>
        <v>2.5481387708180896E-3</v>
      </c>
    </row>
    <row r="33" spans="2:21" s="99" customFormat="1">
      <c r="B33" s="102" t="s">
        <v>371</v>
      </c>
      <c r="C33" s="102" t="s">
        <v>372</v>
      </c>
      <c r="D33" s="102" t="s">
        <v>100</v>
      </c>
      <c r="E33" s="102" t="s">
        <v>123</v>
      </c>
      <c r="F33" s="102" t="s">
        <v>369</v>
      </c>
      <c r="G33" s="102" t="s">
        <v>360</v>
      </c>
      <c r="H33" s="102" t="s">
        <v>361</v>
      </c>
      <c r="I33" s="102" t="s">
        <v>150</v>
      </c>
      <c r="J33" s="102" t="s">
        <v>373</v>
      </c>
      <c r="K33" s="103">
        <v>2.4</v>
      </c>
      <c r="L33" s="102" t="s">
        <v>102</v>
      </c>
      <c r="M33" s="104">
        <v>2.5700000000000001E-2</v>
      </c>
      <c r="N33" s="104">
        <v>4.0899999999999999E-2</v>
      </c>
      <c r="O33" s="103">
        <v>175000</v>
      </c>
      <c r="P33" s="103">
        <v>109.71</v>
      </c>
      <c r="Q33" s="103">
        <v>0</v>
      </c>
      <c r="R33" s="103">
        <v>191.99250000000001</v>
      </c>
      <c r="S33" s="104">
        <v>1E-4</v>
      </c>
      <c r="T33" s="104">
        <f t="shared" si="0"/>
        <v>1.0749229399009116E-2</v>
      </c>
      <c r="U33" s="104">
        <f>R33/'סכום נכסי הקרן'!$C$42</f>
        <v>1.7982669868556098E-3</v>
      </c>
    </row>
    <row r="34" spans="2:21" s="99" customFormat="1">
      <c r="B34" s="102" t="s">
        <v>374</v>
      </c>
      <c r="C34" s="102" t="s">
        <v>375</v>
      </c>
      <c r="D34" s="102" t="s">
        <v>100</v>
      </c>
      <c r="E34" s="102" t="s">
        <v>123</v>
      </c>
      <c r="F34" s="102" t="s">
        <v>283</v>
      </c>
      <c r="G34" s="102" t="s">
        <v>284</v>
      </c>
      <c r="H34" s="102" t="s">
        <v>376</v>
      </c>
      <c r="I34" s="102" t="s">
        <v>377</v>
      </c>
      <c r="J34" s="102" t="s">
        <v>378</v>
      </c>
      <c r="K34" s="103">
        <v>2.54</v>
      </c>
      <c r="L34" s="102" t="s">
        <v>102</v>
      </c>
      <c r="M34" s="104">
        <v>2.0500000000000001E-2</v>
      </c>
      <c r="N34" s="104">
        <v>3.6900000000000002E-2</v>
      </c>
      <c r="O34" s="103">
        <v>202000</v>
      </c>
      <c r="P34" s="103">
        <v>108.46</v>
      </c>
      <c r="Q34" s="103">
        <v>0</v>
      </c>
      <c r="R34" s="103">
        <v>219.08920000000001</v>
      </c>
      <c r="S34" s="104">
        <v>2.0000000000000001E-4</v>
      </c>
      <c r="T34" s="104">
        <f t="shared" si="0"/>
        <v>1.2266312848915389E-2</v>
      </c>
      <c r="U34" s="104">
        <f>R34/'סכום נכסי הקרן'!$C$42</f>
        <v>2.0520638854986837E-3</v>
      </c>
    </row>
    <row r="35" spans="2:21" s="99" customFormat="1">
      <c r="B35" s="102" t="s">
        <v>379</v>
      </c>
      <c r="C35" s="102" t="s">
        <v>380</v>
      </c>
      <c r="D35" s="102" t="s">
        <v>100</v>
      </c>
      <c r="E35" s="102" t="s">
        <v>123</v>
      </c>
      <c r="F35" s="102" t="s">
        <v>381</v>
      </c>
      <c r="G35" s="102" t="s">
        <v>284</v>
      </c>
      <c r="H35" s="102" t="s">
        <v>366</v>
      </c>
      <c r="I35" s="102" t="s">
        <v>206</v>
      </c>
      <c r="J35" s="102" t="s">
        <v>382</v>
      </c>
      <c r="K35" s="103">
        <v>4.74</v>
      </c>
      <c r="L35" s="102" t="s">
        <v>102</v>
      </c>
      <c r="M35" s="104">
        <v>3.6200000000000003E-2</v>
      </c>
      <c r="N35" s="104">
        <v>4.5100000000000001E-2</v>
      </c>
      <c r="O35" s="103">
        <v>141840</v>
      </c>
      <c r="P35" s="103">
        <v>99.56</v>
      </c>
      <c r="Q35" s="103">
        <v>0</v>
      </c>
      <c r="R35" s="103">
        <v>141.21590399999999</v>
      </c>
      <c r="S35" s="104">
        <v>1E-4</v>
      </c>
      <c r="T35" s="104">
        <f t="shared" si="0"/>
        <v>7.9063616906100437E-3</v>
      </c>
      <c r="U35" s="104">
        <f>R35/'סכום נכסי הקרן'!$C$42</f>
        <v>1.3226761367353987E-3</v>
      </c>
    </row>
    <row r="36" spans="2:21" s="99" customFormat="1">
      <c r="B36" s="102" t="s">
        <v>383</v>
      </c>
      <c r="C36" s="102" t="s">
        <v>384</v>
      </c>
      <c r="D36" s="102" t="s">
        <v>100</v>
      </c>
      <c r="E36" s="102" t="s">
        <v>123</v>
      </c>
      <c r="F36" s="102" t="s">
        <v>385</v>
      </c>
      <c r="G36" s="102" t="s">
        <v>386</v>
      </c>
      <c r="H36" s="102" t="s">
        <v>387</v>
      </c>
      <c r="I36" s="102" t="s">
        <v>150</v>
      </c>
      <c r="J36" s="102" t="s">
        <v>382</v>
      </c>
      <c r="K36" s="103">
        <v>3.69</v>
      </c>
      <c r="L36" s="102" t="s">
        <v>102</v>
      </c>
      <c r="M36" s="104">
        <v>3.85E-2</v>
      </c>
      <c r="N36" s="104">
        <v>4.3400000000000001E-2</v>
      </c>
      <c r="O36" s="103">
        <v>110000</v>
      </c>
      <c r="P36" s="103">
        <v>101.63</v>
      </c>
      <c r="Q36" s="103">
        <v>0</v>
      </c>
      <c r="R36" s="103">
        <v>111.79300000000001</v>
      </c>
      <c r="S36" s="104">
        <v>8.9999999999999998E-4</v>
      </c>
      <c r="T36" s="104">
        <f t="shared" si="0"/>
        <v>6.2590392968653779E-3</v>
      </c>
      <c r="U36" s="104">
        <f>R36/'סכום נכסי הקרן'!$C$42</f>
        <v>1.0470912210713919E-3</v>
      </c>
    </row>
    <row r="37" spans="2:21" s="99" customFormat="1">
      <c r="B37" s="102" t="s">
        <v>388</v>
      </c>
      <c r="C37" s="102" t="s">
        <v>389</v>
      </c>
      <c r="D37" s="102" t="s">
        <v>100</v>
      </c>
      <c r="E37" s="102" t="s">
        <v>123</v>
      </c>
      <c r="F37" s="102" t="s">
        <v>390</v>
      </c>
      <c r="G37" s="102" t="s">
        <v>346</v>
      </c>
      <c r="H37" s="102" t="s">
        <v>387</v>
      </c>
      <c r="I37" s="102" t="s">
        <v>150</v>
      </c>
      <c r="J37" s="102" t="s">
        <v>391</v>
      </c>
      <c r="K37" s="103">
        <v>1.89</v>
      </c>
      <c r="L37" s="102" t="s">
        <v>102</v>
      </c>
      <c r="M37" s="104">
        <v>1.2500000000000001E-2</v>
      </c>
      <c r="N37" s="104">
        <v>7.2800000000000004E-2</v>
      </c>
      <c r="O37" s="103">
        <v>143111.10999999999</v>
      </c>
      <c r="P37" s="103">
        <v>94.56</v>
      </c>
      <c r="Q37" s="103">
        <v>0</v>
      </c>
      <c r="R37" s="103">
        <v>135.32586561599999</v>
      </c>
      <c r="S37" s="104">
        <v>1E-3</v>
      </c>
      <c r="T37" s="104">
        <f t="shared" si="0"/>
        <v>7.5765916539753579E-3</v>
      </c>
      <c r="U37" s="104">
        <f>R37/'סכום נכסי הקרן'!$C$42</f>
        <v>1.2675080360165707E-3</v>
      </c>
    </row>
    <row r="38" spans="2:21" s="99" customFormat="1">
      <c r="B38" s="102" t="s">
        <v>392</v>
      </c>
      <c r="C38" s="102">
        <v>57801680</v>
      </c>
      <c r="D38" s="102" t="s">
        <v>100</v>
      </c>
      <c r="E38" s="102" t="s">
        <v>123</v>
      </c>
      <c r="F38" s="102" t="s">
        <v>393</v>
      </c>
      <c r="G38" s="102" t="s">
        <v>394</v>
      </c>
      <c r="H38" s="102" t="s">
        <v>395</v>
      </c>
      <c r="I38" s="102" t="s">
        <v>206</v>
      </c>
      <c r="J38" s="102" t="s">
        <v>267</v>
      </c>
      <c r="K38" s="103">
        <v>3.18</v>
      </c>
      <c r="L38" s="102" t="s">
        <v>102</v>
      </c>
      <c r="M38" s="104">
        <v>2.8799999999999999E-2</v>
      </c>
      <c r="N38" s="104">
        <v>3.78E-2</v>
      </c>
      <c r="O38" s="103">
        <v>213000</v>
      </c>
      <c r="P38" s="103">
        <f>R38*1000/O38*100</f>
        <v>108.05599717796764</v>
      </c>
      <c r="Q38" s="103">
        <v>3.41398</v>
      </c>
      <c r="R38" s="103">
        <f>234.13558-3.97630601092896</f>
        <v>230.15927398907104</v>
      </c>
      <c r="S38" s="104">
        <v>8.0000000000000004E-4</v>
      </c>
      <c r="T38" s="104">
        <f t="shared" si="0"/>
        <v>1.2886101459264901E-2</v>
      </c>
      <c r="U38" s="104">
        <f>R38/'סכום נכסי הקרן'!$C$42</f>
        <v>2.1557499596765576E-3</v>
      </c>
    </row>
    <row r="39" spans="2:21" s="99" customFormat="1">
      <c r="B39" s="102" t="s">
        <v>396</v>
      </c>
      <c r="C39" s="102" t="s">
        <v>397</v>
      </c>
      <c r="D39" s="102" t="s">
        <v>100</v>
      </c>
      <c r="E39" s="102" t="s">
        <v>123</v>
      </c>
      <c r="F39" s="102" t="s">
        <v>398</v>
      </c>
      <c r="G39" s="102" t="s">
        <v>311</v>
      </c>
      <c r="H39" s="102" t="s">
        <v>395</v>
      </c>
      <c r="I39" s="102" t="s">
        <v>206</v>
      </c>
      <c r="J39" s="102" t="s">
        <v>348</v>
      </c>
      <c r="K39" s="103">
        <v>3.59</v>
      </c>
      <c r="L39" s="102" t="s">
        <v>102</v>
      </c>
      <c r="M39" s="104">
        <v>1.2200000000000001E-2</v>
      </c>
      <c r="N39" s="104">
        <v>4.5900000000000003E-2</v>
      </c>
      <c r="O39" s="103">
        <v>2</v>
      </c>
      <c r="P39" s="103">
        <v>4963090</v>
      </c>
      <c r="Q39" s="103">
        <v>0</v>
      </c>
      <c r="R39" s="103">
        <v>99.261799999999994</v>
      </c>
      <c r="S39" s="104">
        <v>0</v>
      </c>
      <c r="T39" s="104">
        <f t="shared" si="0"/>
        <v>5.5574455187497578E-3</v>
      </c>
      <c r="U39" s="104">
        <f>R39/'סכום נכסי הקרן'!$C$42</f>
        <v>9.2971974423930177E-4</v>
      </c>
    </row>
    <row r="40" spans="2:21" s="99" customFormat="1">
      <c r="B40" s="102" t="s">
        <v>399</v>
      </c>
      <c r="C40" s="102" t="s">
        <v>400</v>
      </c>
      <c r="D40" s="102" t="s">
        <v>100</v>
      </c>
      <c r="E40" s="102" t="s">
        <v>123</v>
      </c>
      <c r="F40" s="102" t="s">
        <v>401</v>
      </c>
      <c r="G40" s="102" t="s">
        <v>284</v>
      </c>
      <c r="H40" s="102" t="s">
        <v>395</v>
      </c>
      <c r="I40" s="102" t="s">
        <v>206</v>
      </c>
      <c r="J40" s="102" t="s">
        <v>402</v>
      </c>
      <c r="K40" s="103">
        <v>4.97</v>
      </c>
      <c r="L40" s="102" t="s">
        <v>102</v>
      </c>
      <c r="M40" s="104">
        <v>3.0000000000000001E-3</v>
      </c>
      <c r="N40" s="104">
        <v>4.02E-2</v>
      </c>
      <c r="O40" s="103">
        <v>608000</v>
      </c>
      <c r="P40" s="103">
        <v>91.94</v>
      </c>
      <c r="Q40" s="103">
        <v>1.00505</v>
      </c>
      <c r="R40" s="103">
        <v>560.00025000000005</v>
      </c>
      <c r="S40" s="104">
        <v>1.5E-3</v>
      </c>
      <c r="T40" s="104">
        <f t="shared" si="0"/>
        <v>3.1353157809562639E-2</v>
      </c>
      <c r="U40" s="104">
        <f>R40/'סכום נכסי הקרן'!$C$42</f>
        <v>5.2451526085961079E-3</v>
      </c>
    </row>
    <row r="41" spans="2:21" s="99" customFormat="1">
      <c r="B41" s="102" t="s">
        <v>404</v>
      </c>
      <c r="C41" s="102" t="s">
        <v>405</v>
      </c>
      <c r="D41" s="102" t="s">
        <v>100</v>
      </c>
      <c r="E41" s="102" t="s">
        <v>123</v>
      </c>
      <c r="F41" s="102" t="s">
        <v>406</v>
      </c>
      <c r="G41" s="102" t="s">
        <v>407</v>
      </c>
      <c r="H41" s="102" t="s">
        <v>215</v>
      </c>
      <c r="I41" s="102" t="s">
        <v>403</v>
      </c>
      <c r="J41" s="102" t="s">
        <v>408</v>
      </c>
      <c r="K41" s="103">
        <v>2.36</v>
      </c>
      <c r="L41" s="102" t="s">
        <v>102</v>
      </c>
      <c r="M41" s="104">
        <v>1.6400000000000001E-2</v>
      </c>
      <c r="N41" s="104">
        <v>3.6499999999999998E-2</v>
      </c>
      <c r="O41" s="103">
        <v>161582</v>
      </c>
      <c r="P41" s="103">
        <v>106.4</v>
      </c>
      <c r="Q41" s="103">
        <v>7.3062100000000001</v>
      </c>
      <c r="R41" s="103">
        <v>179.22945799999999</v>
      </c>
      <c r="S41" s="104">
        <v>5.9999999999999995E-4</v>
      </c>
      <c r="T41" s="104">
        <f t="shared" si="0"/>
        <v>1.0034655307379556E-2</v>
      </c>
      <c r="U41" s="104">
        <f>R41/'סכום נכסי הקרן'!$C$42</f>
        <v>1.6787239990802977E-3</v>
      </c>
    </row>
    <row r="42" spans="2:21" s="99" customFormat="1">
      <c r="B42" s="102" t="s">
        <v>409</v>
      </c>
      <c r="C42" s="102" t="s">
        <v>410</v>
      </c>
      <c r="D42" s="102" t="s">
        <v>100</v>
      </c>
      <c r="E42" s="102" t="s">
        <v>123</v>
      </c>
      <c r="F42" s="102" t="s">
        <v>411</v>
      </c>
      <c r="G42" s="102" t="s">
        <v>412</v>
      </c>
      <c r="H42" s="102" t="s">
        <v>215</v>
      </c>
      <c r="I42" s="102" t="s">
        <v>403</v>
      </c>
      <c r="J42" s="102" t="s">
        <v>413</v>
      </c>
      <c r="K42" s="103">
        <v>2.71</v>
      </c>
      <c r="L42" s="102" t="s">
        <v>102</v>
      </c>
      <c r="M42" s="104">
        <v>2.3E-2</v>
      </c>
      <c r="N42" s="104">
        <v>6.6500000000000004E-2</v>
      </c>
      <c r="O42" s="103">
        <v>260000</v>
      </c>
      <c r="P42" s="103">
        <v>97.25</v>
      </c>
      <c r="Q42" s="103">
        <v>0</v>
      </c>
      <c r="R42" s="103">
        <v>252.85</v>
      </c>
      <c r="S42" s="104">
        <v>8.9999999999999998E-4</v>
      </c>
      <c r="T42" s="104">
        <f t="shared" si="0"/>
        <v>1.4156504308967562E-2</v>
      </c>
      <c r="U42" s="104">
        <f>R42/'סכום נכסי הקרן'!$C$42</f>
        <v>2.3682790089531668E-3</v>
      </c>
    </row>
    <row r="43" spans="2:21" s="99" customFormat="1">
      <c r="B43" s="102" t="s">
        <v>414</v>
      </c>
      <c r="C43" s="102" t="s">
        <v>415</v>
      </c>
      <c r="D43" s="102" t="s">
        <v>100</v>
      </c>
      <c r="E43" s="102" t="s">
        <v>123</v>
      </c>
      <c r="F43" s="102" t="s">
        <v>416</v>
      </c>
      <c r="G43" s="102" t="s">
        <v>284</v>
      </c>
      <c r="H43" s="102" t="s">
        <v>215</v>
      </c>
      <c r="I43" s="102" t="s">
        <v>403</v>
      </c>
      <c r="J43" s="102" t="s">
        <v>417</v>
      </c>
      <c r="K43" s="103">
        <v>3.06</v>
      </c>
      <c r="L43" s="102" t="s">
        <v>102</v>
      </c>
      <c r="M43" s="104">
        <v>3.4299999999999997E-2</v>
      </c>
      <c r="N43" s="104">
        <v>4.4400000000000002E-2</v>
      </c>
      <c r="O43" s="103">
        <v>145000</v>
      </c>
      <c r="P43" s="103">
        <v>102.02</v>
      </c>
      <c r="Q43" s="103">
        <v>0</v>
      </c>
      <c r="R43" s="103">
        <v>147.929</v>
      </c>
      <c r="S43" s="104">
        <v>2.0000000000000001E-4</v>
      </c>
      <c r="T43" s="104">
        <f t="shared" si="0"/>
        <v>8.2822128768885207E-3</v>
      </c>
      <c r="U43" s="104">
        <f>R43/'סכום נכסי הקרן'!$C$42</f>
        <v>1.3855532747298123E-3</v>
      </c>
    </row>
    <row r="44" spans="2:21" s="99" customFormat="1">
      <c r="B44" s="98" t="s">
        <v>241</v>
      </c>
      <c r="K44" s="100">
        <v>1.96</v>
      </c>
      <c r="N44" s="101">
        <v>7.0199999999999999E-2</v>
      </c>
      <c r="O44" s="100">
        <f>SUM(O45:O87)</f>
        <v>8472378.3599999994</v>
      </c>
      <c r="Q44" s="100">
        <v>114.41439</v>
      </c>
      <c r="R44" s="100">
        <v>8340.7302960025627</v>
      </c>
      <c r="T44" s="101">
        <f t="shared" si="0"/>
        <v>0.46697877941584565</v>
      </c>
      <c r="U44" s="101">
        <f>R44/'סכום נכסי הקרן'!$C$42</f>
        <v>7.8122113819903513E-2</v>
      </c>
    </row>
    <row r="45" spans="2:21" s="99" customFormat="1">
      <c r="B45" s="102" t="s">
        <v>418</v>
      </c>
      <c r="C45" s="102" t="s">
        <v>419</v>
      </c>
      <c r="D45" s="102" t="s">
        <v>100</v>
      </c>
      <c r="E45" s="102" t="s">
        <v>123</v>
      </c>
      <c r="F45" s="102" t="s">
        <v>420</v>
      </c>
      <c r="G45" s="102" t="s">
        <v>360</v>
      </c>
      <c r="H45" s="102" t="s">
        <v>298</v>
      </c>
      <c r="I45" s="102" t="s">
        <v>206</v>
      </c>
      <c r="J45" s="102" t="s">
        <v>421</v>
      </c>
      <c r="K45" s="103">
        <v>3.29</v>
      </c>
      <c r="L45" s="102" t="s">
        <v>102</v>
      </c>
      <c r="M45" s="104">
        <v>6.3500000000000001E-2</v>
      </c>
      <c r="N45" s="104">
        <v>7.0000000000000007E-2</v>
      </c>
      <c r="O45" s="103">
        <v>232000</v>
      </c>
      <c r="P45" s="103">
        <v>99.14</v>
      </c>
      <c r="Q45" s="103">
        <v>0</v>
      </c>
      <c r="R45" s="103">
        <v>230.00479999999999</v>
      </c>
      <c r="S45" s="104">
        <v>5.9999999999999995E-4</v>
      </c>
      <c r="T45" s="104">
        <f t="shared" si="0"/>
        <v>1.2877452807131588E-2</v>
      </c>
      <c r="U45" s="104">
        <f>R45/'סכום נכסי הקרן'!$C$42</f>
        <v>2.1543031038104466E-3</v>
      </c>
    </row>
    <row r="46" spans="2:21" s="99" customFormat="1">
      <c r="B46" s="102" t="s">
        <v>422</v>
      </c>
      <c r="C46" s="102" t="s">
        <v>423</v>
      </c>
      <c r="D46" s="102" t="s">
        <v>100</v>
      </c>
      <c r="E46" s="102" t="s">
        <v>123</v>
      </c>
      <c r="F46" s="102" t="s">
        <v>424</v>
      </c>
      <c r="G46" s="102" t="s">
        <v>360</v>
      </c>
      <c r="H46" s="102" t="s">
        <v>336</v>
      </c>
      <c r="I46" s="102" t="s">
        <v>206</v>
      </c>
      <c r="J46" s="102" t="s">
        <v>425</v>
      </c>
      <c r="K46" s="103">
        <v>1.25</v>
      </c>
      <c r="L46" s="102" t="s">
        <v>102</v>
      </c>
      <c r="M46" s="104">
        <v>3.9300000000000002E-2</v>
      </c>
      <c r="N46" s="104">
        <v>0.12470000000000001</v>
      </c>
      <c r="O46" s="103">
        <v>200000</v>
      </c>
      <c r="P46" s="103">
        <v>91.07</v>
      </c>
      <c r="Q46" s="103">
        <v>0</v>
      </c>
      <c r="R46" s="103">
        <v>182.14</v>
      </c>
      <c r="S46" s="104">
        <v>2.0000000000000001E-4</v>
      </c>
      <c r="T46" s="104">
        <f t="shared" si="0"/>
        <v>1.0197610025055771E-2</v>
      </c>
      <c r="U46" s="104">
        <f>R46/'סכום נכסי הקרן'!$C$42</f>
        <v>1.705985124345382E-3</v>
      </c>
    </row>
    <row r="47" spans="2:21" s="99" customFormat="1">
      <c r="B47" s="102" t="s">
        <v>426</v>
      </c>
      <c r="C47" s="102" t="s">
        <v>427</v>
      </c>
      <c r="D47" s="102" t="s">
        <v>100</v>
      </c>
      <c r="E47" s="102" t="s">
        <v>123</v>
      </c>
      <c r="F47" s="102" t="s">
        <v>428</v>
      </c>
      <c r="G47" s="102" t="s">
        <v>346</v>
      </c>
      <c r="H47" s="102" t="s">
        <v>285</v>
      </c>
      <c r="I47" s="102" t="s">
        <v>206</v>
      </c>
      <c r="J47" s="102" t="s">
        <v>429</v>
      </c>
      <c r="K47" s="103">
        <v>1.68</v>
      </c>
      <c r="L47" s="102" t="s">
        <v>102</v>
      </c>
      <c r="M47" s="104">
        <v>4.7500000000000001E-2</v>
      </c>
      <c r="N47" s="104">
        <v>8.2500000000000004E-2</v>
      </c>
      <c r="O47" s="103">
        <v>564717.77</v>
      </c>
      <c r="P47" s="103">
        <v>94.82</v>
      </c>
      <c r="Q47" s="103">
        <v>0</v>
      </c>
      <c r="R47" s="103">
        <v>535.46538951399998</v>
      </c>
      <c r="S47" s="104">
        <v>6.9999999999999999E-4</v>
      </c>
      <c r="T47" s="104">
        <f t="shared" si="0"/>
        <v>2.9979506007347972E-2</v>
      </c>
      <c r="U47" s="104">
        <f>R47/'סכום נכסי הקרן'!$C$42</f>
        <v>5.0153507692582066E-3</v>
      </c>
    </row>
    <row r="48" spans="2:21" s="99" customFormat="1">
      <c r="B48" s="102" t="s">
        <v>430</v>
      </c>
      <c r="C48" s="102" t="s">
        <v>431</v>
      </c>
      <c r="D48" s="102" t="s">
        <v>100</v>
      </c>
      <c r="E48" s="102" t="s">
        <v>123</v>
      </c>
      <c r="F48" s="102" t="s">
        <v>432</v>
      </c>
      <c r="G48" s="102" t="s">
        <v>360</v>
      </c>
      <c r="H48" s="102" t="s">
        <v>285</v>
      </c>
      <c r="I48" s="102" t="s">
        <v>206</v>
      </c>
      <c r="J48" s="102" t="s">
        <v>433</v>
      </c>
      <c r="K48" s="103">
        <v>1.0900000000000001</v>
      </c>
      <c r="L48" s="102" t="s">
        <v>102</v>
      </c>
      <c r="M48" s="104">
        <v>3.95E-2</v>
      </c>
      <c r="N48" s="104">
        <v>7.6200000000000004E-2</v>
      </c>
      <c r="O48" s="103">
        <v>116000</v>
      </c>
      <c r="P48" s="103">
        <v>97.54</v>
      </c>
      <c r="Q48" s="103">
        <v>0</v>
      </c>
      <c r="R48" s="103">
        <v>113.1464</v>
      </c>
      <c r="S48" s="104">
        <v>2.0000000000000001E-4</v>
      </c>
      <c r="T48" s="104">
        <f t="shared" si="0"/>
        <v>6.3348131269296715E-3</v>
      </c>
      <c r="U48" s="104">
        <f>R48/'סכום נכסי הקרן'!$C$42</f>
        <v>1.0597676253059863E-3</v>
      </c>
    </row>
    <row r="49" spans="2:21" s="99" customFormat="1">
      <c r="B49" s="102" t="s">
        <v>434</v>
      </c>
      <c r="C49" s="102" t="s">
        <v>435</v>
      </c>
      <c r="D49" s="102" t="s">
        <v>100</v>
      </c>
      <c r="E49" s="102" t="s">
        <v>123</v>
      </c>
      <c r="F49" s="102" t="s">
        <v>436</v>
      </c>
      <c r="G49" s="102" t="s">
        <v>360</v>
      </c>
      <c r="H49" s="102" t="s">
        <v>285</v>
      </c>
      <c r="I49" s="102" t="s">
        <v>206</v>
      </c>
      <c r="J49" s="102" t="s">
        <v>437</v>
      </c>
      <c r="K49" s="103">
        <v>2.44</v>
      </c>
      <c r="L49" s="102" t="s">
        <v>102</v>
      </c>
      <c r="M49" s="104">
        <v>5.7000000000000002E-2</v>
      </c>
      <c r="N49" s="104">
        <v>7.5300000000000006E-2</v>
      </c>
      <c r="O49" s="103">
        <v>274845.53000000003</v>
      </c>
      <c r="P49" s="103">
        <v>96.96</v>
      </c>
      <c r="Q49" s="103">
        <v>0</v>
      </c>
      <c r="R49" s="103">
        <v>266.490225888</v>
      </c>
      <c r="S49" s="104">
        <v>1.1999999999999999E-3</v>
      </c>
      <c r="T49" s="104">
        <f t="shared" si="0"/>
        <v>1.4920189958794586E-2</v>
      </c>
      <c r="U49" s="104">
        <f>R49/'סכום נכסי הקרן'!$C$42</f>
        <v>2.4960379990576955E-3</v>
      </c>
    </row>
    <row r="50" spans="2:21" s="99" customFormat="1">
      <c r="B50" s="102" t="s">
        <v>438</v>
      </c>
      <c r="C50" s="102" t="s">
        <v>439</v>
      </c>
      <c r="D50" s="102" t="s">
        <v>100</v>
      </c>
      <c r="E50" s="102" t="s">
        <v>123</v>
      </c>
      <c r="F50" s="102" t="s">
        <v>440</v>
      </c>
      <c r="G50" s="102" t="s">
        <v>412</v>
      </c>
      <c r="H50" s="102" t="s">
        <v>361</v>
      </c>
      <c r="I50" s="102" t="s">
        <v>150</v>
      </c>
      <c r="J50" s="102" t="s">
        <v>342</v>
      </c>
      <c r="K50" s="103">
        <v>4.6900000000000004</v>
      </c>
      <c r="L50" s="102" t="s">
        <v>102</v>
      </c>
      <c r="M50" s="104">
        <v>1.4999999999999999E-2</v>
      </c>
      <c r="N50" s="104">
        <v>6.0400000000000002E-2</v>
      </c>
      <c r="O50" s="103">
        <v>135000</v>
      </c>
      <c r="P50" s="103">
        <v>81.430000000000007</v>
      </c>
      <c r="Q50" s="103">
        <v>0</v>
      </c>
      <c r="R50" s="103">
        <v>109.93049999999999</v>
      </c>
      <c r="S50" s="104">
        <v>2.9999999999999997E-4</v>
      </c>
      <c r="T50" s="104">
        <f t="shared" si="0"/>
        <v>6.1547620998099999E-3</v>
      </c>
      <c r="U50" s="104">
        <f>R50/'סכום נכסי הקרן'!$C$42</f>
        <v>1.0296464132636984E-3</v>
      </c>
    </row>
    <row r="51" spans="2:21" s="99" customFormat="1">
      <c r="B51" s="102" t="s">
        <v>441</v>
      </c>
      <c r="C51" s="102" t="s">
        <v>442</v>
      </c>
      <c r="D51" s="102" t="s">
        <v>100</v>
      </c>
      <c r="E51" s="102" t="s">
        <v>123</v>
      </c>
      <c r="F51" s="102" t="s">
        <v>440</v>
      </c>
      <c r="G51" s="102" t="s">
        <v>412</v>
      </c>
      <c r="H51" s="102" t="s">
        <v>361</v>
      </c>
      <c r="I51" s="102" t="s">
        <v>150</v>
      </c>
      <c r="J51" s="102" t="s">
        <v>443</v>
      </c>
      <c r="K51" s="103">
        <v>2.4500000000000002</v>
      </c>
      <c r="L51" s="102" t="s">
        <v>102</v>
      </c>
      <c r="M51" s="104">
        <v>3.4500000000000003E-2</v>
      </c>
      <c r="N51" s="104">
        <v>5.9400000000000001E-2</v>
      </c>
      <c r="O51" s="103">
        <v>111000</v>
      </c>
      <c r="P51" s="103">
        <v>94.64</v>
      </c>
      <c r="Q51" s="103">
        <v>0</v>
      </c>
      <c r="R51" s="103">
        <v>105.0504</v>
      </c>
      <c r="S51" s="104">
        <v>2.0000000000000001E-4</v>
      </c>
      <c r="T51" s="104">
        <f t="shared" si="0"/>
        <v>5.88153624781003E-3</v>
      </c>
      <c r="U51" s="104">
        <f>R51/'סכום נכסי הקרן'!$C$42</f>
        <v>9.8393773858862477E-4</v>
      </c>
    </row>
    <row r="52" spans="2:21" s="99" customFormat="1">
      <c r="B52" s="102" t="s">
        <v>444</v>
      </c>
      <c r="C52" s="102" t="s">
        <v>445</v>
      </c>
      <c r="D52" s="102" t="s">
        <v>100</v>
      </c>
      <c r="E52" s="102" t="s">
        <v>123</v>
      </c>
      <c r="F52" s="102" t="s">
        <v>446</v>
      </c>
      <c r="G52" s="102" t="s">
        <v>360</v>
      </c>
      <c r="H52" s="102" t="s">
        <v>366</v>
      </c>
      <c r="I52" s="102" t="s">
        <v>206</v>
      </c>
      <c r="J52" s="102" t="s">
        <v>447</v>
      </c>
      <c r="K52" s="103">
        <v>2.78</v>
      </c>
      <c r="L52" s="102" t="s">
        <v>102</v>
      </c>
      <c r="M52" s="104">
        <v>6.8000000000000005E-2</v>
      </c>
      <c r="N52" s="104">
        <v>7.9699999999999993E-2</v>
      </c>
      <c r="O52" s="103">
        <v>221000</v>
      </c>
      <c r="P52" s="103">
        <v>98.95</v>
      </c>
      <c r="Q52" s="103">
        <v>0</v>
      </c>
      <c r="R52" s="103">
        <v>218.67949999999999</v>
      </c>
      <c r="S52" s="104">
        <v>5.9999999999999995E-4</v>
      </c>
      <c r="T52" s="104">
        <f t="shared" si="0"/>
        <v>1.2243374664951047E-2</v>
      </c>
      <c r="U52" s="104">
        <f>R52/'סכום נכסי הקרן'!$C$42</f>
        <v>2.0482264960979793E-3</v>
      </c>
    </row>
    <row r="53" spans="2:21" s="99" customFormat="1">
      <c r="B53" s="102" t="s">
        <v>448</v>
      </c>
      <c r="C53" s="102" t="s">
        <v>449</v>
      </c>
      <c r="D53" s="102" t="s">
        <v>100</v>
      </c>
      <c r="E53" s="102" t="s">
        <v>123</v>
      </c>
      <c r="F53" s="102" t="s">
        <v>450</v>
      </c>
      <c r="G53" s="102" t="s">
        <v>451</v>
      </c>
      <c r="H53" s="102" t="s">
        <v>366</v>
      </c>
      <c r="I53" s="102" t="s">
        <v>206</v>
      </c>
      <c r="J53" s="102" t="s">
        <v>452</v>
      </c>
      <c r="K53" s="103">
        <v>1.27</v>
      </c>
      <c r="L53" s="102" t="s">
        <v>102</v>
      </c>
      <c r="M53" s="104">
        <v>2.63E-2</v>
      </c>
      <c r="N53" s="104">
        <v>6.4699999999999994E-2</v>
      </c>
      <c r="O53" s="103">
        <v>220000</v>
      </c>
      <c r="P53" s="103">
        <v>96.44</v>
      </c>
      <c r="Q53" s="103">
        <v>0</v>
      </c>
      <c r="R53" s="103">
        <v>212.16800000000001</v>
      </c>
      <c r="S53" s="104">
        <v>2.3E-3</v>
      </c>
      <c r="T53" s="104">
        <f t="shared" si="0"/>
        <v>1.1878810386494087E-2</v>
      </c>
      <c r="U53" s="104">
        <f>R53/'סכום נכסי הקרן'!$C$42</f>
        <v>1.9872375747343311E-3</v>
      </c>
    </row>
    <row r="54" spans="2:21" s="99" customFormat="1">
      <c r="B54" s="102" t="s">
        <v>453</v>
      </c>
      <c r="C54" s="102">
        <v>11970290</v>
      </c>
      <c r="D54" s="102" t="s">
        <v>100</v>
      </c>
      <c r="E54" s="102" t="s">
        <v>123</v>
      </c>
      <c r="F54" s="102" t="s">
        <v>436</v>
      </c>
      <c r="G54" s="102" t="s">
        <v>360</v>
      </c>
      <c r="H54" s="102" t="s">
        <v>366</v>
      </c>
      <c r="I54" s="102" t="s">
        <v>206</v>
      </c>
      <c r="J54" s="102" t="s">
        <v>454</v>
      </c>
      <c r="K54" s="103">
        <v>2.5499999999999998</v>
      </c>
      <c r="L54" s="102" t="s">
        <v>102</v>
      </c>
      <c r="M54" s="104">
        <v>9.0999999999999998E-2</v>
      </c>
      <c r="N54" s="104">
        <v>8.7400000000000005E-2</v>
      </c>
      <c r="O54" s="103">
        <v>117000</v>
      </c>
      <c r="P54" s="103">
        <f>R54*1000/O54*100</f>
        <v>102.29027836158984</v>
      </c>
      <c r="Q54" s="103">
        <v>2.9952000000000001</v>
      </c>
      <c r="R54" s="103">
        <f>121.5045-1.82487431693989</f>
        <v>119.67962568306011</v>
      </c>
      <c r="S54" s="104">
        <v>8.0000000000000004E-4</v>
      </c>
      <c r="T54" s="104">
        <f t="shared" si="0"/>
        <v>6.7005937776462941E-3</v>
      </c>
      <c r="U54" s="104">
        <f>R54/'סכום נכסי הקרן'!$C$42</f>
        <v>1.1209600367987486E-3</v>
      </c>
    </row>
    <row r="55" spans="2:21" s="99" customFormat="1">
      <c r="B55" s="102" t="s">
        <v>455</v>
      </c>
      <c r="C55" s="102" t="s">
        <v>456</v>
      </c>
      <c r="D55" s="102" t="s">
        <v>100</v>
      </c>
      <c r="E55" s="102" t="s">
        <v>123</v>
      </c>
      <c r="F55" s="102" t="s">
        <v>436</v>
      </c>
      <c r="G55" s="102" t="s">
        <v>360</v>
      </c>
      <c r="H55" s="102" t="s">
        <v>366</v>
      </c>
      <c r="I55" s="102" t="s">
        <v>206</v>
      </c>
      <c r="J55" s="102" t="s">
        <v>457</v>
      </c>
      <c r="K55" s="103">
        <v>0.74</v>
      </c>
      <c r="L55" s="102" t="s">
        <v>102</v>
      </c>
      <c r="M55" s="104">
        <v>6.4000000000000001E-2</v>
      </c>
      <c r="N55" s="104">
        <v>8.09E-2</v>
      </c>
      <c r="O55" s="103">
        <v>28513.5</v>
      </c>
      <c r="P55" s="103">
        <v>100.46</v>
      </c>
      <c r="Q55" s="103">
        <v>0</v>
      </c>
      <c r="R55" s="103">
        <v>28.644662100000001</v>
      </c>
      <c r="S55" s="104">
        <v>8.0000000000000004E-4</v>
      </c>
      <c r="T55" s="104">
        <f t="shared" si="0"/>
        <v>1.6037503755094715E-3</v>
      </c>
      <c r="U55" s="104">
        <f>R55/'סכום נכסי הקרן'!$C$42</f>
        <v>2.6829563761117799E-4</v>
      </c>
    </row>
    <row r="56" spans="2:21" s="99" customFormat="1">
      <c r="B56" s="102" t="s">
        <v>458</v>
      </c>
      <c r="C56" s="102" t="s">
        <v>459</v>
      </c>
      <c r="D56" s="102" t="s">
        <v>100</v>
      </c>
      <c r="E56" s="102" t="s">
        <v>123</v>
      </c>
      <c r="F56" s="102" t="s">
        <v>460</v>
      </c>
      <c r="G56" s="102" t="s">
        <v>360</v>
      </c>
      <c r="H56" s="102" t="s">
        <v>366</v>
      </c>
      <c r="I56" s="102" t="s">
        <v>206</v>
      </c>
      <c r="J56" s="102" t="s">
        <v>461</v>
      </c>
      <c r="K56" s="103">
        <v>0.17</v>
      </c>
      <c r="L56" s="102" t="s">
        <v>102</v>
      </c>
      <c r="M56" s="104">
        <v>6.9000000000000006E-2</v>
      </c>
      <c r="N56" s="104">
        <v>7.4200000000000002E-2</v>
      </c>
      <c r="O56" s="103">
        <v>189000</v>
      </c>
      <c r="P56" s="103">
        <v>102.22</v>
      </c>
      <c r="Q56" s="103">
        <v>0</v>
      </c>
      <c r="R56" s="103">
        <v>193.19579999999999</v>
      </c>
      <c r="S56" s="104">
        <v>4.4000000000000003E-3</v>
      </c>
      <c r="T56" s="104">
        <f t="shared" si="0"/>
        <v>1.0816599466776489E-2</v>
      </c>
      <c r="U56" s="104">
        <f>R56/'סכום נכסי הקרן'!$C$42</f>
        <v>1.8095375034918499E-3</v>
      </c>
    </row>
    <row r="57" spans="2:21" s="99" customFormat="1">
      <c r="B57" s="102" t="s">
        <v>462</v>
      </c>
      <c r="C57" s="102" t="s">
        <v>463</v>
      </c>
      <c r="D57" s="102" t="s">
        <v>100</v>
      </c>
      <c r="E57" s="102" t="s">
        <v>123</v>
      </c>
      <c r="F57" s="102" t="s">
        <v>385</v>
      </c>
      <c r="G57" s="102" t="s">
        <v>386</v>
      </c>
      <c r="H57" s="102" t="s">
        <v>387</v>
      </c>
      <c r="I57" s="102" t="s">
        <v>150</v>
      </c>
      <c r="J57" s="102" t="s">
        <v>464</v>
      </c>
      <c r="K57" s="103">
        <v>2.13</v>
      </c>
      <c r="L57" s="102" t="s">
        <v>102</v>
      </c>
      <c r="M57" s="104">
        <v>3.5000000000000003E-2</v>
      </c>
      <c r="N57" s="104">
        <v>6.4000000000000001E-2</v>
      </c>
      <c r="O57" s="103">
        <v>177800</v>
      </c>
      <c r="P57" s="103">
        <v>94.28</v>
      </c>
      <c r="Q57" s="103">
        <v>25.7</v>
      </c>
      <c r="R57" s="103">
        <v>193.32983999999999</v>
      </c>
      <c r="S57" s="104">
        <v>8.0000000000000004E-4</v>
      </c>
      <c r="T57" s="104">
        <f t="shared" si="0"/>
        <v>1.0824104065699069E-2</v>
      </c>
      <c r="U57" s="104">
        <f>R57/'סכום נכסי הקרן'!$C$42</f>
        <v>1.8107929676736182E-3</v>
      </c>
    </row>
    <row r="58" spans="2:21" s="99" customFormat="1">
      <c r="B58" s="102" t="s">
        <v>465</v>
      </c>
      <c r="C58" s="102" t="s">
        <v>466</v>
      </c>
      <c r="D58" s="102" t="s">
        <v>100</v>
      </c>
      <c r="E58" s="102" t="s">
        <v>123</v>
      </c>
      <c r="F58" s="102" t="s">
        <v>390</v>
      </c>
      <c r="G58" s="102" t="s">
        <v>346</v>
      </c>
      <c r="H58" s="102" t="s">
        <v>387</v>
      </c>
      <c r="I58" s="102" t="s">
        <v>150</v>
      </c>
      <c r="J58" s="102" t="s">
        <v>467</v>
      </c>
      <c r="K58" s="103">
        <v>0.62</v>
      </c>
      <c r="L58" s="102" t="s">
        <v>102</v>
      </c>
      <c r="M58" s="104">
        <v>3.2399999999999998E-2</v>
      </c>
      <c r="N58" s="104">
        <v>9.3600000000000003E-2</v>
      </c>
      <c r="O58" s="103">
        <v>85599.5</v>
      </c>
      <c r="P58" s="103">
        <v>96.51</v>
      </c>
      <c r="Q58" s="103">
        <v>22.30707</v>
      </c>
      <c r="R58" s="103">
        <v>104.91914745</v>
      </c>
      <c r="S58" s="104">
        <v>5.0000000000000001E-4</v>
      </c>
      <c r="T58" s="104">
        <f t="shared" si="0"/>
        <v>5.8741877119601665E-3</v>
      </c>
      <c r="U58" s="104">
        <f>R58/'סכום נכסי הקרן'!$C$42</f>
        <v>9.8270838261062753E-4</v>
      </c>
    </row>
    <row r="59" spans="2:21" s="99" customFormat="1">
      <c r="B59" s="102" t="s">
        <v>468</v>
      </c>
      <c r="C59" s="102" t="s">
        <v>469</v>
      </c>
      <c r="D59" s="102" t="s">
        <v>100</v>
      </c>
      <c r="E59" s="102" t="s">
        <v>123</v>
      </c>
      <c r="F59" s="102" t="s">
        <v>470</v>
      </c>
      <c r="G59" s="102" t="s">
        <v>386</v>
      </c>
      <c r="H59" s="102" t="s">
        <v>387</v>
      </c>
      <c r="I59" s="102" t="s">
        <v>150</v>
      </c>
      <c r="J59" s="102" t="s">
        <v>294</v>
      </c>
      <c r="K59" s="103">
        <v>1.41</v>
      </c>
      <c r="L59" s="102" t="s">
        <v>102</v>
      </c>
      <c r="M59" s="104">
        <v>7.0000000000000007E-2</v>
      </c>
      <c r="N59" s="104">
        <v>0.1071</v>
      </c>
      <c r="O59" s="103">
        <v>225069</v>
      </c>
      <c r="P59" s="103">
        <v>95.4</v>
      </c>
      <c r="Q59" s="103">
        <v>7.8774199999999999</v>
      </c>
      <c r="R59" s="103">
        <v>222.59324599999999</v>
      </c>
      <c r="S59" s="104">
        <v>4.0000000000000002E-4</v>
      </c>
      <c r="T59" s="104">
        <f t="shared" si="0"/>
        <v>1.2462496524208331E-2</v>
      </c>
      <c r="U59" s="104">
        <f>R59/'סכום נכסי הקרן'!$C$42</f>
        <v>2.0848839708781826E-3</v>
      </c>
    </row>
    <row r="60" spans="2:21" s="99" customFormat="1">
      <c r="B60" s="102" t="s">
        <v>471</v>
      </c>
      <c r="C60" s="102" t="s">
        <v>472</v>
      </c>
      <c r="D60" s="102" t="s">
        <v>100</v>
      </c>
      <c r="E60" s="102" t="s">
        <v>123</v>
      </c>
      <c r="F60" s="102" t="s">
        <v>473</v>
      </c>
      <c r="G60" s="102" t="s">
        <v>407</v>
      </c>
      <c r="H60" s="102" t="s">
        <v>387</v>
      </c>
      <c r="I60" s="102" t="s">
        <v>150</v>
      </c>
      <c r="J60" s="102" t="s">
        <v>474</v>
      </c>
      <c r="K60" s="103">
        <v>3.38</v>
      </c>
      <c r="L60" s="102" t="s">
        <v>102</v>
      </c>
      <c r="M60" s="104">
        <v>7.2499999999999995E-2</v>
      </c>
      <c r="N60" s="104">
        <v>6.5799999999999997E-2</v>
      </c>
      <c r="O60" s="103">
        <v>752000</v>
      </c>
      <c r="P60" s="103">
        <v>107.8</v>
      </c>
      <c r="Q60" s="103">
        <v>0</v>
      </c>
      <c r="R60" s="103">
        <v>810.65599999999995</v>
      </c>
      <c r="S60" s="104">
        <v>1.2999999999999999E-3</v>
      </c>
      <c r="T60" s="104">
        <f t="shared" si="0"/>
        <v>4.5386810983153676E-2</v>
      </c>
      <c r="U60" s="104">
        <f>R60/'סכום נכסי הקרן'!$C$42</f>
        <v>7.5928795265253644E-3</v>
      </c>
    </row>
    <row r="61" spans="2:21" s="99" customFormat="1">
      <c r="B61" s="102" t="s">
        <v>475</v>
      </c>
      <c r="C61" s="102" t="s">
        <v>476</v>
      </c>
      <c r="D61" s="102" t="s">
        <v>100</v>
      </c>
      <c r="E61" s="102" t="s">
        <v>123</v>
      </c>
      <c r="F61" s="102" t="s">
        <v>446</v>
      </c>
      <c r="G61" s="102" t="s">
        <v>360</v>
      </c>
      <c r="H61" s="102" t="s">
        <v>395</v>
      </c>
      <c r="I61" s="102" t="s">
        <v>206</v>
      </c>
      <c r="J61" s="102" t="s">
        <v>275</v>
      </c>
      <c r="K61" s="103">
        <v>2.35</v>
      </c>
      <c r="L61" s="102" t="s">
        <v>102</v>
      </c>
      <c r="M61" s="104">
        <v>7.7499999999999999E-2</v>
      </c>
      <c r="N61" s="104">
        <v>0.1174</v>
      </c>
      <c r="O61" s="103">
        <v>180000</v>
      </c>
      <c r="P61" s="103">
        <v>93.75</v>
      </c>
      <c r="Q61" s="103">
        <v>0</v>
      </c>
      <c r="R61" s="103">
        <v>168.75</v>
      </c>
      <c r="S61" s="104">
        <v>5.0000000000000001E-4</v>
      </c>
      <c r="T61" s="104">
        <f t="shared" si="0"/>
        <v>9.4479339613932223E-3</v>
      </c>
      <c r="U61" s="104">
        <f>R61/'סכום נכסי הקרן'!$C$42</f>
        <v>1.58056983492524E-3</v>
      </c>
    </row>
    <row r="62" spans="2:21" s="99" customFormat="1">
      <c r="B62" s="102" t="s">
        <v>477</v>
      </c>
      <c r="C62" s="102" t="s">
        <v>478</v>
      </c>
      <c r="D62" s="102" t="s">
        <v>100</v>
      </c>
      <c r="E62" s="102" t="s">
        <v>123</v>
      </c>
      <c r="F62" s="102" t="s">
        <v>479</v>
      </c>
      <c r="G62" s="102" t="s">
        <v>346</v>
      </c>
      <c r="H62" s="102" t="s">
        <v>387</v>
      </c>
      <c r="I62" s="102" t="s">
        <v>150</v>
      </c>
      <c r="J62" s="102" t="s">
        <v>480</v>
      </c>
      <c r="K62" s="103">
        <v>1.4</v>
      </c>
      <c r="L62" s="102" t="s">
        <v>102</v>
      </c>
      <c r="M62" s="104">
        <v>9.4500000000000001E-2</v>
      </c>
      <c r="N62" s="104">
        <v>8.0299999999999996E-2</v>
      </c>
      <c r="O62" s="103">
        <v>271800</v>
      </c>
      <c r="P62" s="103">
        <v>102.24</v>
      </c>
      <c r="Q62" s="103">
        <v>6.47403</v>
      </c>
      <c r="R62" s="103">
        <v>284.36234999999999</v>
      </c>
      <c r="S62" s="104">
        <v>1.9E-3</v>
      </c>
      <c r="T62" s="104">
        <f t="shared" si="0"/>
        <v>1.5920810097224212E-2</v>
      </c>
      <c r="U62" s="104">
        <f>R62/'סכום נכסי הקרן'!$C$42</f>
        <v>2.663434385768612E-3</v>
      </c>
    </row>
    <row r="63" spans="2:21" s="99" customFormat="1">
      <c r="B63" s="102" t="s">
        <v>481</v>
      </c>
      <c r="C63" s="102" t="s">
        <v>482</v>
      </c>
      <c r="D63" s="102" t="s">
        <v>100</v>
      </c>
      <c r="E63" s="102" t="s">
        <v>123</v>
      </c>
      <c r="F63" s="102" t="s">
        <v>483</v>
      </c>
      <c r="G63" s="102" t="s">
        <v>346</v>
      </c>
      <c r="H63" s="102" t="s">
        <v>395</v>
      </c>
      <c r="I63" s="102" t="s">
        <v>206</v>
      </c>
      <c r="J63" s="102" t="s">
        <v>484</v>
      </c>
      <c r="K63" s="103">
        <v>0.75</v>
      </c>
      <c r="L63" s="102" t="s">
        <v>102</v>
      </c>
      <c r="M63" s="104">
        <v>4.9000000000000002E-2</v>
      </c>
      <c r="N63" s="104">
        <v>0.1794</v>
      </c>
      <c r="O63" s="103">
        <v>152941.18</v>
      </c>
      <c r="P63" s="103">
        <v>92.6</v>
      </c>
      <c r="Q63" s="103">
        <v>0</v>
      </c>
      <c r="R63" s="103">
        <v>141.62353268000001</v>
      </c>
      <c r="S63" s="104">
        <v>1.5E-3</v>
      </c>
      <c r="T63" s="104">
        <f t="shared" si="0"/>
        <v>7.9291839060139559E-3</v>
      </c>
      <c r="U63" s="104">
        <f>R63/'סכום נכסי הקרן'!$C$42</f>
        <v>1.3264941254492264E-3</v>
      </c>
    </row>
    <row r="64" spans="2:21" s="99" customFormat="1">
      <c r="B64" s="102" t="s">
        <v>485</v>
      </c>
      <c r="C64" s="102" t="s">
        <v>486</v>
      </c>
      <c r="D64" s="102" t="s">
        <v>100</v>
      </c>
      <c r="E64" s="102" t="s">
        <v>123</v>
      </c>
      <c r="F64" s="102" t="s">
        <v>487</v>
      </c>
      <c r="G64" s="102" t="s">
        <v>346</v>
      </c>
      <c r="H64" s="102" t="s">
        <v>387</v>
      </c>
      <c r="I64" s="102" t="s">
        <v>150</v>
      </c>
      <c r="J64" s="102" t="s">
        <v>488</v>
      </c>
      <c r="K64" s="103">
        <v>1.89</v>
      </c>
      <c r="L64" s="102" t="s">
        <v>102</v>
      </c>
      <c r="M64" s="104">
        <v>7.1499999999999994E-2</v>
      </c>
      <c r="N64" s="104">
        <v>7.6200000000000004E-2</v>
      </c>
      <c r="O64" s="103">
        <v>150000</v>
      </c>
      <c r="P64" s="103">
        <v>99.36</v>
      </c>
      <c r="Q64" s="103">
        <v>5.3135000000000003</v>
      </c>
      <c r="R64" s="103">
        <v>154.3535</v>
      </c>
      <c r="S64" s="104">
        <v>5.0000000000000001E-4</v>
      </c>
      <c r="T64" s="104">
        <f t="shared" si="0"/>
        <v>8.6419062205031622E-3</v>
      </c>
      <c r="U64" s="104">
        <f>R64/'סכום נכסי הקרן'!$C$42</f>
        <v>1.4457273245341217E-3</v>
      </c>
    </row>
    <row r="65" spans="2:21" s="99" customFormat="1">
      <c r="B65" s="102" t="s">
        <v>489</v>
      </c>
      <c r="C65" s="102" t="s">
        <v>490</v>
      </c>
      <c r="D65" s="102" t="s">
        <v>100</v>
      </c>
      <c r="E65" s="102" t="s">
        <v>123</v>
      </c>
      <c r="F65" s="102" t="s">
        <v>491</v>
      </c>
      <c r="G65" s="102" t="s">
        <v>492</v>
      </c>
      <c r="H65" s="102" t="s">
        <v>395</v>
      </c>
      <c r="I65" s="102" t="s">
        <v>206</v>
      </c>
      <c r="J65" s="102" t="s">
        <v>493</v>
      </c>
      <c r="K65" s="103">
        <v>2.2999999999999998</v>
      </c>
      <c r="L65" s="102" t="s">
        <v>102</v>
      </c>
      <c r="M65" s="104">
        <v>6.5000000000000002E-2</v>
      </c>
      <c r="N65" s="104">
        <v>6.88E-2</v>
      </c>
      <c r="O65" s="103">
        <v>125000</v>
      </c>
      <c r="P65" s="103">
        <v>101.01</v>
      </c>
      <c r="Q65" s="103">
        <v>0</v>
      </c>
      <c r="R65" s="103">
        <v>126.2625</v>
      </c>
      <c r="S65" s="104">
        <v>2.0000000000000001E-4</v>
      </c>
      <c r="T65" s="104">
        <f t="shared" si="0"/>
        <v>7.0691541440024395E-3</v>
      </c>
      <c r="U65" s="104">
        <f>R65/'סכום נכסי הקרן'!$C$42</f>
        <v>1.182617474265174E-3</v>
      </c>
    </row>
    <row r="66" spans="2:21" s="99" customFormat="1">
      <c r="B66" s="102" t="s">
        <v>494</v>
      </c>
      <c r="C66" s="102" t="s">
        <v>495</v>
      </c>
      <c r="D66" s="102" t="s">
        <v>100</v>
      </c>
      <c r="E66" s="102" t="s">
        <v>123</v>
      </c>
      <c r="F66" s="102" t="s">
        <v>496</v>
      </c>
      <c r="G66" s="102" t="s">
        <v>284</v>
      </c>
      <c r="H66" s="102" t="s">
        <v>387</v>
      </c>
      <c r="I66" s="102" t="s">
        <v>150</v>
      </c>
      <c r="J66" s="102" t="s">
        <v>497</v>
      </c>
      <c r="K66" s="103">
        <v>3.1</v>
      </c>
      <c r="L66" s="102" t="s">
        <v>102</v>
      </c>
      <c r="M66" s="104">
        <v>4.1000000000000002E-2</v>
      </c>
      <c r="N66" s="104">
        <v>6.7100000000000007E-2</v>
      </c>
      <c r="O66" s="103">
        <v>222222.22</v>
      </c>
      <c r="P66" s="103">
        <v>94.16</v>
      </c>
      <c r="Q66" s="103">
        <v>0</v>
      </c>
      <c r="R66" s="103">
        <v>209.24444235199999</v>
      </c>
      <c r="S66" s="104">
        <v>4.0000000000000002E-4</v>
      </c>
      <c r="T66" s="104">
        <f t="shared" si="0"/>
        <v>1.1715126951882945E-2</v>
      </c>
      <c r="U66" s="104">
        <f>R66/'סכום נכסי הקרן'!$C$42</f>
        <v>1.9598545404878489E-3</v>
      </c>
    </row>
    <row r="67" spans="2:21" s="99" customFormat="1">
      <c r="B67" s="102" t="s">
        <v>498</v>
      </c>
      <c r="C67" s="102" t="s">
        <v>499</v>
      </c>
      <c r="D67" s="102" t="s">
        <v>100</v>
      </c>
      <c r="E67" s="102" t="s">
        <v>123</v>
      </c>
      <c r="F67" s="102" t="s">
        <v>500</v>
      </c>
      <c r="G67" s="102" t="s">
        <v>386</v>
      </c>
      <c r="H67" s="102" t="s">
        <v>501</v>
      </c>
      <c r="I67" s="102" t="s">
        <v>206</v>
      </c>
      <c r="J67" s="102" t="s">
        <v>502</v>
      </c>
      <c r="K67" s="103">
        <v>2.48</v>
      </c>
      <c r="L67" s="102" t="s">
        <v>102</v>
      </c>
      <c r="M67" s="104">
        <v>2.9000000000000001E-2</v>
      </c>
      <c r="N67" s="104">
        <v>8.3199999999999996E-2</v>
      </c>
      <c r="O67" s="103">
        <v>294300</v>
      </c>
      <c r="P67" s="103">
        <v>88.61</v>
      </c>
      <c r="Q67" s="103">
        <v>0</v>
      </c>
      <c r="R67" s="103">
        <v>260.77922999999998</v>
      </c>
      <c r="S67" s="104">
        <v>1.4E-3</v>
      </c>
      <c r="T67" s="104">
        <f t="shared" si="0"/>
        <v>1.460044410988429E-2</v>
      </c>
      <c r="U67" s="104">
        <f>R67/'סכום נכסי הקרן'!$C$42</f>
        <v>2.4425468711883327E-3</v>
      </c>
    </row>
    <row r="68" spans="2:21" s="99" customFormat="1">
      <c r="B68" s="102" t="s">
        <v>503</v>
      </c>
      <c r="C68" s="102" t="s">
        <v>504</v>
      </c>
      <c r="D68" s="102" t="s">
        <v>100</v>
      </c>
      <c r="E68" s="102" t="s">
        <v>123</v>
      </c>
      <c r="F68" s="102" t="s">
        <v>500</v>
      </c>
      <c r="G68" s="102" t="s">
        <v>386</v>
      </c>
      <c r="H68" s="102" t="s">
        <v>501</v>
      </c>
      <c r="I68" s="102" t="s">
        <v>206</v>
      </c>
      <c r="J68" s="102" t="s">
        <v>505</v>
      </c>
      <c r="K68" s="103">
        <v>0.25</v>
      </c>
      <c r="L68" s="102" t="s">
        <v>102</v>
      </c>
      <c r="M68" s="104">
        <v>0.05</v>
      </c>
      <c r="N68" s="104">
        <v>7.9600000000000004E-2</v>
      </c>
      <c r="O68" s="103">
        <v>654363</v>
      </c>
      <c r="P68" s="103">
        <v>100.56</v>
      </c>
      <c r="Q68" s="103">
        <v>0</v>
      </c>
      <c r="R68" s="103">
        <v>658.02743280000004</v>
      </c>
      <c r="S68" s="104">
        <v>9.4999999999999998E-3</v>
      </c>
      <c r="T68" s="104">
        <f t="shared" si="0"/>
        <v>3.6841479880767504E-2</v>
      </c>
      <c r="U68" s="104">
        <f>R68/'סכום נכסי הקרן'!$C$42</f>
        <v>6.1633085086635585E-3</v>
      </c>
    </row>
    <row r="69" spans="2:21" s="99" customFormat="1">
      <c r="B69" s="102" t="s">
        <v>506</v>
      </c>
      <c r="C69" s="102" t="s">
        <v>507</v>
      </c>
      <c r="D69" s="102" t="s">
        <v>100</v>
      </c>
      <c r="E69" s="102" t="s">
        <v>123</v>
      </c>
      <c r="F69" s="102" t="s">
        <v>508</v>
      </c>
      <c r="G69" s="102" t="s">
        <v>386</v>
      </c>
      <c r="H69" s="102" t="s">
        <v>509</v>
      </c>
      <c r="I69" s="102" t="s">
        <v>150</v>
      </c>
      <c r="J69" s="102" t="s">
        <v>510</v>
      </c>
      <c r="K69" s="103">
        <v>2.74</v>
      </c>
      <c r="L69" s="102" t="s">
        <v>102</v>
      </c>
      <c r="M69" s="104">
        <v>5.5500000000000001E-2</v>
      </c>
      <c r="N69" s="104">
        <v>7.0599999999999996E-2</v>
      </c>
      <c r="O69" s="103">
        <v>162000</v>
      </c>
      <c r="P69" s="103">
        <v>100.09</v>
      </c>
      <c r="Q69" s="103">
        <v>0</v>
      </c>
      <c r="R69" s="103">
        <v>162.14580000000001</v>
      </c>
      <c r="S69" s="104">
        <v>1E-3</v>
      </c>
      <c r="T69" s="104">
        <f t="shared" si="0"/>
        <v>9.0781796178801381E-3</v>
      </c>
      <c r="U69" s="104">
        <f>R69/'סכום נכסי הקרן'!$C$42</f>
        <v>1.5187126538656059E-3</v>
      </c>
    </row>
    <row r="70" spans="2:21" s="99" customFormat="1">
      <c r="B70" s="102" t="s">
        <v>511</v>
      </c>
      <c r="C70" s="102" t="s">
        <v>512</v>
      </c>
      <c r="D70" s="102" t="s">
        <v>100</v>
      </c>
      <c r="E70" s="102" t="s">
        <v>123</v>
      </c>
      <c r="F70" s="102" t="s">
        <v>513</v>
      </c>
      <c r="G70" s="102" t="s">
        <v>386</v>
      </c>
      <c r="H70" s="102" t="s">
        <v>514</v>
      </c>
      <c r="I70" s="102" t="s">
        <v>206</v>
      </c>
      <c r="J70" s="102" t="s">
        <v>515</v>
      </c>
      <c r="K70" s="103">
        <v>1.46</v>
      </c>
      <c r="L70" s="102" t="s">
        <v>102</v>
      </c>
      <c r="M70" s="104">
        <v>4.8000000000000001E-2</v>
      </c>
      <c r="N70" s="104">
        <v>6.5000000000000002E-2</v>
      </c>
      <c r="O70" s="103">
        <v>81333.33</v>
      </c>
      <c r="P70" s="103">
        <v>97.73</v>
      </c>
      <c r="Q70" s="103">
        <v>43.747169999999997</v>
      </c>
      <c r="R70" s="103">
        <v>123.234233409</v>
      </c>
      <c r="S70" s="104">
        <v>6.9999999999999999E-4</v>
      </c>
      <c r="T70" s="104">
        <f t="shared" si="0"/>
        <v>6.8996082905549644E-3</v>
      </c>
      <c r="U70" s="104">
        <f>R70/'סכום נכסי הקרן'!$C$42</f>
        <v>1.15425370048238E-3</v>
      </c>
    </row>
    <row r="71" spans="2:21" s="99" customFormat="1">
      <c r="B71" s="102" t="s">
        <v>516</v>
      </c>
      <c r="C71" s="102" t="s">
        <v>517</v>
      </c>
      <c r="D71" s="102" t="s">
        <v>100</v>
      </c>
      <c r="E71" s="102" t="s">
        <v>123</v>
      </c>
      <c r="F71" s="102" t="s">
        <v>518</v>
      </c>
      <c r="G71" s="102" t="s">
        <v>360</v>
      </c>
      <c r="H71" s="102" t="s">
        <v>215</v>
      </c>
      <c r="I71" s="102" t="s">
        <v>403</v>
      </c>
      <c r="J71" s="102" t="s">
        <v>519</v>
      </c>
      <c r="K71" s="103">
        <v>1.39</v>
      </c>
      <c r="L71" s="102" t="s">
        <v>102</v>
      </c>
      <c r="M71" s="104">
        <v>7.2499999999999995E-2</v>
      </c>
      <c r="N71" s="104">
        <v>7.6200000000000004E-2</v>
      </c>
      <c r="O71" s="103">
        <v>148960</v>
      </c>
      <c r="P71" s="103">
        <v>99.96</v>
      </c>
      <c r="Q71" s="103">
        <v>0</v>
      </c>
      <c r="R71" s="103">
        <v>148.90041600000001</v>
      </c>
      <c r="S71" s="104">
        <v>1E-3</v>
      </c>
      <c r="T71" s="104">
        <f t="shared" si="0"/>
        <v>8.3366002796561711E-3</v>
      </c>
      <c r="U71" s="104">
        <f>R71/'סכום נכסי הקרן'!$C$42</f>
        <v>1.3946518870365605E-3</v>
      </c>
    </row>
    <row r="72" spans="2:21" s="99" customFormat="1">
      <c r="B72" s="102" t="s">
        <v>520</v>
      </c>
      <c r="C72" s="102" t="s">
        <v>521</v>
      </c>
      <c r="D72" s="102" t="s">
        <v>100</v>
      </c>
      <c r="E72" s="102" t="s">
        <v>123</v>
      </c>
      <c r="F72" s="102" t="s">
        <v>522</v>
      </c>
      <c r="G72" s="102" t="s">
        <v>284</v>
      </c>
      <c r="H72" s="102" t="s">
        <v>215</v>
      </c>
      <c r="I72" s="102" t="s">
        <v>403</v>
      </c>
      <c r="J72" s="102" t="s">
        <v>523</v>
      </c>
      <c r="K72" s="103">
        <v>1.83</v>
      </c>
      <c r="L72" s="102" t="s">
        <v>102</v>
      </c>
      <c r="M72" s="104">
        <v>6.5000000000000002E-2</v>
      </c>
      <c r="N72" s="104">
        <v>0.1202</v>
      </c>
      <c r="O72" s="103">
        <v>151000</v>
      </c>
      <c r="P72" s="103">
        <v>93.04</v>
      </c>
      <c r="Q72" s="103">
        <v>0</v>
      </c>
      <c r="R72" s="103">
        <v>140.49039999999999</v>
      </c>
      <c r="S72" s="104">
        <v>2.5999999999999999E-3</v>
      </c>
      <c r="T72" s="104">
        <f t="shared" si="0"/>
        <v>7.8657423490946267E-3</v>
      </c>
      <c r="U72" s="104">
        <f>R72/'סכום נכסי הקרן'!$C$42</f>
        <v>1.3158808197723314E-3</v>
      </c>
    </row>
    <row r="73" spans="2:21" s="99" customFormat="1">
      <c r="B73" s="102" t="s">
        <v>524</v>
      </c>
      <c r="C73" s="102" t="s">
        <v>525</v>
      </c>
      <c r="D73" s="102" t="s">
        <v>100</v>
      </c>
      <c r="E73" s="102" t="s">
        <v>123</v>
      </c>
      <c r="F73" s="102" t="s">
        <v>526</v>
      </c>
      <c r="G73" s="102" t="s">
        <v>386</v>
      </c>
      <c r="H73" s="102" t="s">
        <v>215</v>
      </c>
      <c r="I73" s="102" t="s">
        <v>403</v>
      </c>
      <c r="J73" s="102" t="s">
        <v>527</v>
      </c>
      <c r="K73" s="103">
        <v>2.9</v>
      </c>
      <c r="L73" s="102" t="s">
        <v>102</v>
      </c>
      <c r="M73" s="104">
        <v>8.5000000000000006E-2</v>
      </c>
      <c r="N73" s="104">
        <v>8.8800000000000004E-2</v>
      </c>
      <c r="O73" s="103">
        <v>100000</v>
      </c>
      <c r="P73" s="103">
        <v>99.75</v>
      </c>
      <c r="Q73" s="103">
        <v>0</v>
      </c>
      <c r="R73" s="103">
        <v>99.75</v>
      </c>
      <c r="S73" s="104">
        <v>1E-3</v>
      </c>
      <c r="T73" s="104">
        <f t="shared" si="0"/>
        <v>5.5847787416235493E-3</v>
      </c>
      <c r="U73" s="104">
        <f>R73/'סכום נכסי הקרן'!$C$42</f>
        <v>9.3429239131136415E-4</v>
      </c>
    </row>
    <row r="74" spans="2:21" s="99" customFormat="1">
      <c r="B74" s="102" t="s">
        <v>528</v>
      </c>
      <c r="C74" s="102" t="s">
        <v>529</v>
      </c>
      <c r="D74" s="102" t="s">
        <v>100</v>
      </c>
      <c r="E74" s="102" t="s">
        <v>123</v>
      </c>
      <c r="F74" s="102" t="s">
        <v>530</v>
      </c>
      <c r="G74" s="102" t="s">
        <v>132</v>
      </c>
      <c r="H74" s="102" t="s">
        <v>215</v>
      </c>
      <c r="I74" s="102" t="s">
        <v>403</v>
      </c>
      <c r="J74" s="102" t="s">
        <v>531</v>
      </c>
      <c r="K74" s="103">
        <v>2.98</v>
      </c>
      <c r="L74" s="102" t="s">
        <v>102</v>
      </c>
      <c r="M74" s="104">
        <v>3.6499999999999998E-2</v>
      </c>
      <c r="N74" s="104">
        <v>5.9200000000000003E-2</v>
      </c>
      <c r="O74" s="103">
        <v>271000</v>
      </c>
      <c r="P74" s="103">
        <v>94.97</v>
      </c>
      <c r="Q74" s="103">
        <v>0</v>
      </c>
      <c r="R74" s="103">
        <v>257.36869999999999</v>
      </c>
      <c r="S74" s="104">
        <v>1E-4</v>
      </c>
      <c r="T74" s="104">
        <f t="shared" si="0"/>
        <v>1.4409496185657029E-2</v>
      </c>
      <c r="U74" s="104">
        <f>R74/'סכום נכסי הקרן'!$C$42</f>
        <v>2.4106026884380656E-3</v>
      </c>
    </row>
    <row r="75" spans="2:21" s="99" customFormat="1">
      <c r="B75" s="102" t="s">
        <v>532</v>
      </c>
      <c r="C75" s="102" t="s">
        <v>533</v>
      </c>
      <c r="D75" s="102" t="s">
        <v>100</v>
      </c>
      <c r="E75" s="102" t="s">
        <v>123</v>
      </c>
      <c r="F75" s="102" t="s">
        <v>534</v>
      </c>
      <c r="G75" s="102" t="s">
        <v>346</v>
      </c>
      <c r="H75" s="102" t="s">
        <v>215</v>
      </c>
      <c r="I75" s="102" t="s">
        <v>403</v>
      </c>
      <c r="J75" s="102" t="s">
        <v>535</v>
      </c>
      <c r="K75" s="103">
        <v>0</v>
      </c>
      <c r="L75" s="102" t="s">
        <v>102</v>
      </c>
      <c r="M75" s="104">
        <v>0.05</v>
      </c>
      <c r="N75" s="104">
        <v>0</v>
      </c>
      <c r="O75" s="103">
        <v>75000</v>
      </c>
      <c r="P75" s="103">
        <v>50.7</v>
      </c>
      <c r="Q75" s="103">
        <v>0</v>
      </c>
      <c r="R75" s="103">
        <v>38.024999999999999</v>
      </c>
      <c r="S75" s="104">
        <v>7.4000000000000003E-3</v>
      </c>
      <c r="T75" s="104">
        <f t="shared" si="0"/>
        <v>2.1289344526339393E-3</v>
      </c>
      <c r="U75" s="104">
        <f>R75/'סכום נכסי הקרן'!$C$42</f>
        <v>3.5615506946982072E-4</v>
      </c>
    </row>
    <row r="76" spans="2:21" s="99" customFormat="1">
      <c r="B76" s="102" t="s">
        <v>536</v>
      </c>
      <c r="C76" s="102" t="s">
        <v>537</v>
      </c>
      <c r="D76" s="102" t="s">
        <v>100</v>
      </c>
      <c r="E76" s="102" t="s">
        <v>123</v>
      </c>
      <c r="F76" s="102" t="s">
        <v>538</v>
      </c>
      <c r="G76" s="102" t="s">
        <v>386</v>
      </c>
      <c r="H76" s="102" t="s">
        <v>215</v>
      </c>
      <c r="I76" s="102" t="s">
        <v>403</v>
      </c>
      <c r="J76" s="102" t="s">
        <v>474</v>
      </c>
      <c r="K76" s="103">
        <v>4.28</v>
      </c>
      <c r="L76" s="102" t="s">
        <v>102</v>
      </c>
      <c r="M76" s="104">
        <v>7.0000000000000007E-2</v>
      </c>
      <c r="N76" s="104">
        <v>8.2000000000000003E-2</v>
      </c>
      <c r="O76" s="103">
        <v>94000</v>
      </c>
      <c r="P76" s="103">
        <v>96</v>
      </c>
      <c r="Q76" s="103">
        <v>0</v>
      </c>
      <c r="R76" s="103">
        <v>90.24</v>
      </c>
      <c r="S76" s="104">
        <v>1.8E-3</v>
      </c>
      <c r="T76" s="104">
        <f t="shared" ref="T76:T108" si="1">R76/$R$11</f>
        <v>5.0523351743770326E-3</v>
      </c>
      <c r="U76" s="104">
        <f>R76/'סכום נכסי הקרן'!$C$42</f>
        <v>8.4521850016979947E-4</v>
      </c>
    </row>
    <row r="77" spans="2:21" s="99" customFormat="1">
      <c r="B77" s="102" t="s">
        <v>539</v>
      </c>
      <c r="C77" s="102" t="s">
        <v>540</v>
      </c>
      <c r="D77" s="102" t="s">
        <v>100</v>
      </c>
      <c r="E77" s="102" t="s">
        <v>123</v>
      </c>
      <c r="F77" s="102" t="s">
        <v>500</v>
      </c>
      <c r="G77" s="102" t="s">
        <v>386</v>
      </c>
      <c r="H77" s="102" t="s">
        <v>215</v>
      </c>
      <c r="I77" s="102" t="s">
        <v>403</v>
      </c>
      <c r="J77" s="102" t="s">
        <v>362</v>
      </c>
      <c r="K77" s="103">
        <v>1.34</v>
      </c>
      <c r="L77" s="102" t="s">
        <v>102</v>
      </c>
      <c r="M77" s="104">
        <v>5.62E-2</v>
      </c>
      <c r="N77" s="104">
        <v>7.3400000000000007E-2</v>
      </c>
      <c r="O77" s="103">
        <v>171000</v>
      </c>
      <c r="P77" s="103">
        <v>99.3</v>
      </c>
      <c r="Q77" s="103">
        <v>0</v>
      </c>
      <c r="R77" s="103">
        <v>169.803</v>
      </c>
      <c r="S77" s="104">
        <v>6.9999999999999999E-4</v>
      </c>
      <c r="T77" s="104">
        <f t="shared" si="1"/>
        <v>9.5068890693123156E-3</v>
      </c>
      <c r="U77" s="104">
        <f>R77/'סכום נכסי הקרן'!$C$42</f>
        <v>1.5904325906951735E-3</v>
      </c>
    </row>
    <row r="78" spans="2:21" s="99" customFormat="1">
      <c r="B78" s="102" t="s">
        <v>541</v>
      </c>
      <c r="C78" s="102" t="s">
        <v>542</v>
      </c>
      <c r="D78" s="102" t="s">
        <v>100</v>
      </c>
      <c r="E78" s="102" t="s">
        <v>123</v>
      </c>
      <c r="F78" s="102" t="s">
        <v>543</v>
      </c>
      <c r="G78" s="102" t="s">
        <v>386</v>
      </c>
      <c r="H78" s="102" t="s">
        <v>215</v>
      </c>
      <c r="I78" s="102" t="s">
        <v>403</v>
      </c>
      <c r="J78" s="102" t="s">
        <v>461</v>
      </c>
      <c r="K78" s="103">
        <v>0</v>
      </c>
      <c r="L78" s="102" t="s">
        <v>102</v>
      </c>
      <c r="M78" s="104">
        <v>5.6500000000000002E-2</v>
      </c>
      <c r="N78" s="104">
        <v>-0.66659999999999997</v>
      </c>
      <c r="O78" s="103">
        <v>115000</v>
      </c>
      <c r="P78" s="103">
        <v>104.58</v>
      </c>
      <c r="Q78" s="103">
        <v>0</v>
      </c>
      <c r="R78" s="103">
        <v>120.267</v>
      </c>
      <c r="S78" s="104">
        <v>1.5E-3</v>
      </c>
      <c r="T78" s="104">
        <f t="shared" si="1"/>
        <v>6.7334795480585401E-3</v>
      </c>
      <c r="U78" s="104">
        <f>R78/'סכום נכסי הקרן'!$C$42</f>
        <v>1.1264615842189857E-3</v>
      </c>
    </row>
    <row r="79" spans="2:21" s="99" customFormat="1">
      <c r="B79" s="102" t="s">
        <v>544</v>
      </c>
      <c r="C79" s="102" t="s">
        <v>545</v>
      </c>
      <c r="D79" s="102" t="s">
        <v>100</v>
      </c>
      <c r="E79" s="102" t="s">
        <v>123</v>
      </c>
      <c r="F79" s="102" t="s">
        <v>546</v>
      </c>
      <c r="G79" s="102" t="s">
        <v>386</v>
      </c>
      <c r="H79" s="102" t="s">
        <v>215</v>
      </c>
      <c r="I79" s="102" t="s">
        <v>403</v>
      </c>
      <c r="J79" s="102" t="s">
        <v>294</v>
      </c>
      <c r="K79" s="103">
        <v>2.4</v>
      </c>
      <c r="L79" s="102" t="s">
        <v>102</v>
      </c>
      <c r="M79" s="104">
        <v>8.8900000000000007E-2</v>
      </c>
      <c r="N79" s="104">
        <v>7.9399999999999998E-2</v>
      </c>
      <c r="O79" s="103">
        <v>102000</v>
      </c>
      <c r="P79" s="103">
        <v>103.84</v>
      </c>
      <c r="Q79" s="103">
        <v>0</v>
      </c>
      <c r="R79" s="103">
        <v>105.91679999999999</v>
      </c>
      <c r="S79" s="104">
        <v>1E-3</v>
      </c>
      <c r="T79" s="104">
        <f t="shared" si="1"/>
        <v>5.9300440403087023E-3</v>
      </c>
      <c r="U79" s="104">
        <f>R79/'סכום נכסי הקרן'!$C$42</f>
        <v>9.920527353588721E-4</v>
      </c>
    </row>
    <row r="80" spans="2:21" s="99" customFormat="1">
      <c r="B80" s="102" t="s">
        <v>547</v>
      </c>
      <c r="C80" s="102" t="s">
        <v>548</v>
      </c>
      <c r="D80" s="102" t="s">
        <v>100</v>
      </c>
      <c r="E80" s="102" t="s">
        <v>123</v>
      </c>
      <c r="F80" s="102" t="s">
        <v>549</v>
      </c>
      <c r="G80" s="102" t="s">
        <v>386</v>
      </c>
      <c r="H80" s="102" t="s">
        <v>215</v>
      </c>
      <c r="I80" s="102" t="s">
        <v>403</v>
      </c>
      <c r="J80" s="102" t="s">
        <v>550</v>
      </c>
      <c r="K80" s="103">
        <v>2.61</v>
      </c>
      <c r="L80" s="102" t="s">
        <v>102</v>
      </c>
      <c r="M80" s="104">
        <v>3.95E-2</v>
      </c>
      <c r="N80" s="104">
        <v>8.5300000000000001E-2</v>
      </c>
      <c r="O80" s="103">
        <v>250000</v>
      </c>
      <c r="P80" s="103">
        <v>90.26</v>
      </c>
      <c r="Q80" s="103">
        <v>0</v>
      </c>
      <c r="R80" s="103">
        <v>225.65</v>
      </c>
      <c r="S80" s="104">
        <v>2.9999999999999997E-4</v>
      </c>
      <c r="T80" s="104">
        <f t="shared" si="1"/>
        <v>1.2633637323782997E-2</v>
      </c>
      <c r="U80" s="104">
        <f>R80/'סכום נכסי הקרן'!$C$42</f>
        <v>2.1135145674126246E-3</v>
      </c>
    </row>
    <row r="81" spans="2:21" s="99" customFormat="1">
      <c r="B81" s="102" t="s">
        <v>551</v>
      </c>
      <c r="C81" s="102">
        <v>11880440</v>
      </c>
      <c r="D81" s="102" t="s">
        <v>100</v>
      </c>
      <c r="E81" s="102" t="s">
        <v>123</v>
      </c>
      <c r="F81" s="102" t="s">
        <v>552</v>
      </c>
      <c r="G81" s="102" t="s">
        <v>386</v>
      </c>
      <c r="H81" s="102" t="s">
        <v>215</v>
      </c>
      <c r="I81" s="102" t="s">
        <v>403</v>
      </c>
      <c r="J81" s="102" t="s">
        <v>515</v>
      </c>
      <c r="K81" s="103">
        <v>2</v>
      </c>
      <c r="L81" s="102" t="s">
        <v>102</v>
      </c>
      <c r="M81" s="104">
        <v>0.06</v>
      </c>
      <c r="N81" s="104">
        <v>7.9100000000000004E-2</v>
      </c>
      <c r="O81" s="103">
        <v>121000</v>
      </c>
      <c r="P81" s="103">
        <f>R81*1000/O81*100</f>
        <v>97.203836426861983</v>
      </c>
      <c r="Q81" s="103">
        <v>0</v>
      </c>
      <c r="R81" s="103">
        <f>117616.642076503/1000</f>
        <v>117.616642076503</v>
      </c>
      <c r="S81" s="104">
        <v>1E-3</v>
      </c>
      <c r="T81" s="104">
        <f t="shared" si="1"/>
        <v>6.5850919531829557E-3</v>
      </c>
      <c r="U81" s="104">
        <f>R81/'סכום נכסי הקרן'!$C$42</f>
        <v>1.101637431415226E-3</v>
      </c>
    </row>
    <row r="82" spans="2:21" s="99" customFormat="1">
      <c r="B82" s="102" t="s">
        <v>551</v>
      </c>
      <c r="C82" s="102">
        <v>1188044</v>
      </c>
      <c r="D82" s="102" t="s">
        <v>100</v>
      </c>
      <c r="E82" s="102" t="s">
        <v>123</v>
      </c>
      <c r="F82" s="102" t="s">
        <v>552</v>
      </c>
      <c r="G82" s="102" t="s">
        <v>386</v>
      </c>
      <c r="H82" s="102" t="s">
        <v>215</v>
      </c>
      <c r="I82" s="102" t="s">
        <v>403</v>
      </c>
      <c r="J82" s="102" t="s">
        <v>515</v>
      </c>
      <c r="K82" s="103">
        <v>0</v>
      </c>
      <c r="L82" s="102" t="s">
        <v>102</v>
      </c>
      <c r="M82" s="104">
        <v>0</v>
      </c>
      <c r="N82" s="104">
        <v>0</v>
      </c>
      <c r="O82" s="103">
        <v>121500</v>
      </c>
      <c r="P82" s="103">
        <f>R82*1000/O82*100</f>
        <v>98.550000000000011</v>
      </c>
      <c r="Q82" s="103">
        <v>0</v>
      </c>
      <c r="R82" s="103">
        <f>119738.25/1000</f>
        <v>119.73824999999999</v>
      </c>
      <c r="S82" s="104">
        <v>0</v>
      </c>
      <c r="T82" s="104">
        <f t="shared" si="1"/>
        <v>6.7038760216461745E-3</v>
      </c>
      <c r="U82" s="104">
        <f>R82/'סכום נכסי הקרן'!$C$42</f>
        <v>1.1215091320695533E-3</v>
      </c>
    </row>
    <row r="83" spans="2:21" s="99" customFormat="1">
      <c r="B83" s="102" t="s">
        <v>553</v>
      </c>
      <c r="C83" s="102" t="s">
        <v>554</v>
      </c>
      <c r="D83" s="102" t="s">
        <v>100</v>
      </c>
      <c r="E83" s="102" t="s">
        <v>123</v>
      </c>
      <c r="F83" s="102" t="s">
        <v>555</v>
      </c>
      <c r="G83" s="102" t="s">
        <v>556</v>
      </c>
      <c r="H83" s="102" t="s">
        <v>215</v>
      </c>
      <c r="I83" s="102" t="s">
        <v>403</v>
      </c>
      <c r="J83" s="102" t="s">
        <v>557</v>
      </c>
      <c r="K83" s="103">
        <v>0.99</v>
      </c>
      <c r="L83" s="102" t="s">
        <v>102</v>
      </c>
      <c r="M83" s="104">
        <v>4.0500000000000001E-2</v>
      </c>
      <c r="N83" s="104">
        <v>0.10730000000000001</v>
      </c>
      <c r="O83" s="103">
        <v>300000</v>
      </c>
      <c r="P83" s="103">
        <v>94.88</v>
      </c>
      <c r="Q83" s="103">
        <v>0</v>
      </c>
      <c r="R83" s="103">
        <v>284.64</v>
      </c>
      <c r="S83" s="104">
        <v>2.5000000000000001E-3</v>
      </c>
      <c r="T83" s="104">
        <f t="shared" si="1"/>
        <v>1.5936355097902026E-2</v>
      </c>
      <c r="U83" s="104">
        <f>R83/'סכום נכסי הקרן'!$C$42</f>
        <v>2.6660349500036758E-3</v>
      </c>
    </row>
    <row r="84" spans="2:21" s="99" customFormat="1">
      <c r="B84" s="102" t="s">
        <v>558</v>
      </c>
      <c r="C84" s="102" t="s">
        <v>559</v>
      </c>
      <c r="D84" s="102" t="s">
        <v>100</v>
      </c>
      <c r="E84" s="102" t="s">
        <v>123</v>
      </c>
      <c r="F84" s="102" t="s">
        <v>560</v>
      </c>
      <c r="G84" s="102" t="s">
        <v>386</v>
      </c>
      <c r="H84" s="102" t="s">
        <v>215</v>
      </c>
      <c r="I84" s="102" t="s">
        <v>403</v>
      </c>
      <c r="J84" s="102" t="s">
        <v>362</v>
      </c>
      <c r="K84" s="103">
        <v>1.24</v>
      </c>
      <c r="L84" s="102" t="s">
        <v>102</v>
      </c>
      <c r="M84" s="104">
        <v>4.3499999999999997E-2</v>
      </c>
      <c r="N84" s="104">
        <v>7.6700000000000004E-2</v>
      </c>
      <c r="O84" s="103">
        <v>105000</v>
      </c>
      <c r="P84" s="103">
        <v>97.1</v>
      </c>
      <c r="Q84" s="103">
        <v>0</v>
      </c>
      <c r="R84" s="103">
        <v>101.955</v>
      </c>
      <c r="S84" s="104">
        <v>2.2000000000000001E-3</v>
      </c>
      <c r="T84" s="104">
        <f t="shared" si="1"/>
        <v>5.7082317453857534E-3</v>
      </c>
      <c r="U84" s="104">
        <f>R84/'סכום נכסי הקרן'!$C$42</f>
        <v>9.5494517048772052E-4</v>
      </c>
    </row>
    <row r="85" spans="2:21" s="99" customFormat="1">
      <c r="B85" s="102" t="s">
        <v>561</v>
      </c>
      <c r="C85" s="102" t="s">
        <v>562</v>
      </c>
      <c r="D85" s="102" t="s">
        <v>100</v>
      </c>
      <c r="E85" s="102" t="s">
        <v>123</v>
      </c>
      <c r="F85" s="102" t="s">
        <v>560</v>
      </c>
      <c r="G85" s="102" t="s">
        <v>386</v>
      </c>
      <c r="H85" s="102" t="s">
        <v>215</v>
      </c>
      <c r="I85" s="102" t="s">
        <v>403</v>
      </c>
      <c r="J85" s="102" t="s">
        <v>563</v>
      </c>
      <c r="K85" s="103">
        <v>2.11</v>
      </c>
      <c r="L85" s="102" t="s">
        <v>102</v>
      </c>
      <c r="M85" s="104">
        <v>4.48E-2</v>
      </c>
      <c r="N85" s="104">
        <v>8.0500000000000002E-2</v>
      </c>
      <c r="O85" s="103">
        <v>280000</v>
      </c>
      <c r="P85" s="103">
        <v>94.05</v>
      </c>
      <c r="Q85" s="103">
        <v>0</v>
      </c>
      <c r="R85" s="103">
        <v>263.33999999999997</v>
      </c>
      <c r="S85" s="104">
        <v>2.3E-3</v>
      </c>
      <c r="T85" s="104">
        <f t="shared" si="1"/>
        <v>1.4743815877886169E-2</v>
      </c>
      <c r="U85" s="104">
        <f>R85/'סכום נכסי הקרן'!$C$42</f>
        <v>2.4665319130620011E-3</v>
      </c>
    </row>
    <row r="86" spans="2:21" s="99" customFormat="1">
      <c r="B86" s="102" t="s">
        <v>564</v>
      </c>
      <c r="C86" s="102" t="s">
        <v>565</v>
      </c>
      <c r="D86" s="102" t="s">
        <v>100</v>
      </c>
      <c r="E86" s="102" t="s">
        <v>123</v>
      </c>
      <c r="F86" s="102" t="s">
        <v>560</v>
      </c>
      <c r="G86" s="102" t="s">
        <v>386</v>
      </c>
      <c r="H86" s="102" t="s">
        <v>215</v>
      </c>
      <c r="I86" s="102" t="s">
        <v>403</v>
      </c>
      <c r="J86" s="102" t="s">
        <v>566</v>
      </c>
      <c r="K86" s="103">
        <v>1.24</v>
      </c>
      <c r="L86" s="102" t="s">
        <v>102</v>
      </c>
      <c r="M86" s="104">
        <v>0.06</v>
      </c>
      <c r="N86" s="104">
        <v>7.46E-2</v>
      </c>
      <c r="O86" s="103">
        <v>41000</v>
      </c>
      <c r="P86" s="103">
        <v>99.94</v>
      </c>
      <c r="Q86" s="103">
        <v>0</v>
      </c>
      <c r="R86" s="103">
        <v>40.9754</v>
      </c>
      <c r="S86" s="104">
        <v>5.0000000000000001E-4</v>
      </c>
      <c r="T86" s="104">
        <f t="shared" si="1"/>
        <v>2.2941207303210183E-3</v>
      </c>
      <c r="U86" s="104">
        <f>R86/'סכום נכסי הקרן'!$C$42</f>
        <v>3.8378951830515958E-4</v>
      </c>
    </row>
    <row r="87" spans="2:21" s="99" customFormat="1">
      <c r="B87" s="102" t="s">
        <v>567</v>
      </c>
      <c r="C87" s="102" t="s">
        <v>568</v>
      </c>
      <c r="D87" s="102" t="s">
        <v>100</v>
      </c>
      <c r="E87" s="102" t="s">
        <v>123</v>
      </c>
      <c r="F87" s="102" t="s">
        <v>569</v>
      </c>
      <c r="G87" s="102" t="s">
        <v>386</v>
      </c>
      <c r="H87" s="102" t="s">
        <v>215</v>
      </c>
      <c r="I87" s="102" t="s">
        <v>403</v>
      </c>
      <c r="J87" s="102" t="s">
        <v>570</v>
      </c>
      <c r="K87" s="103">
        <v>1.0900000000000001</v>
      </c>
      <c r="L87" s="102" t="s">
        <v>102</v>
      </c>
      <c r="M87" s="104">
        <v>4.4900000000000002E-2</v>
      </c>
      <c r="N87" s="104">
        <v>7.0699999999999999E-2</v>
      </c>
      <c r="O87" s="103">
        <v>82413.33</v>
      </c>
      <c r="P87" s="103">
        <v>98.5</v>
      </c>
      <c r="Q87" s="103">
        <v>0</v>
      </c>
      <c r="R87" s="103">
        <v>81.177130050000002</v>
      </c>
      <c r="S87" s="104">
        <v>1E-3</v>
      </c>
      <c r="T87" s="104">
        <f t="shared" si="1"/>
        <v>4.5449254156315812E-3</v>
      </c>
      <c r="U87" s="104">
        <f>R87/'סכום נכסי הקרן'!$C$42</f>
        <v>7.6033258099456741E-4</v>
      </c>
    </row>
    <row r="88" spans="2:21" s="99" customFormat="1">
      <c r="B88" s="98" t="s">
        <v>287</v>
      </c>
      <c r="K88" s="100">
        <v>2.68</v>
      </c>
      <c r="N88" s="101">
        <v>5.6599999999999998E-2</v>
      </c>
      <c r="O88" s="100">
        <v>225000</v>
      </c>
      <c r="Q88" s="100">
        <v>0</v>
      </c>
      <c r="R88" s="100">
        <v>240.39</v>
      </c>
      <c r="T88" s="101">
        <f t="shared" si="1"/>
        <v>1.345889685913669E-2</v>
      </c>
      <c r="U88" s="101">
        <f>R88/'סכום נכסי הקרן'!$C$42</f>
        <v>2.2515744155121686E-3</v>
      </c>
    </row>
    <row r="89" spans="2:21" s="99" customFormat="1">
      <c r="B89" s="102" t="s">
        <v>571</v>
      </c>
      <c r="C89" s="102" t="s">
        <v>572</v>
      </c>
      <c r="D89" s="102" t="s">
        <v>100</v>
      </c>
      <c r="E89" s="102" t="s">
        <v>123</v>
      </c>
      <c r="F89" s="102" t="s">
        <v>573</v>
      </c>
      <c r="G89" s="102" t="s">
        <v>346</v>
      </c>
      <c r="H89" s="102" t="s">
        <v>347</v>
      </c>
      <c r="I89" s="102" t="s">
        <v>150</v>
      </c>
      <c r="J89" s="102" t="s">
        <v>574</v>
      </c>
      <c r="K89" s="103">
        <v>2.68</v>
      </c>
      <c r="L89" s="102" t="s">
        <v>102</v>
      </c>
      <c r="M89" s="104">
        <v>6.2700000000000006E-2</v>
      </c>
      <c r="N89" s="104">
        <v>5.6599999999999998E-2</v>
      </c>
      <c r="O89" s="103">
        <v>225000</v>
      </c>
      <c r="P89" s="103">
        <v>106.84</v>
      </c>
      <c r="Q89" s="103">
        <v>0</v>
      </c>
      <c r="R89" s="103">
        <v>240.39</v>
      </c>
      <c r="S89" s="104">
        <v>8.0000000000000004E-4</v>
      </c>
      <c r="T89" s="104">
        <f t="shared" si="1"/>
        <v>1.345889685913669E-2</v>
      </c>
      <c r="U89" s="104">
        <f>R89/'סכום נכסי הקרן'!$C$42</f>
        <v>2.2515744155121686E-3</v>
      </c>
    </row>
    <row r="90" spans="2:21" s="99" customFormat="1">
      <c r="B90" s="98" t="s">
        <v>575</v>
      </c>
      <c r="K90" s="100">
        <v>0</v>
      </c>
      <c r="N90" s="101">
        <v>0</v>
      </c>
      <c r="O90" s="100">
        <v>0</v>
      </c>
      <c r="Q90" s="100">
        <v>0</v>
      </c>
      <c r="R90" s="100">
        <v>0</v>
      </c>
      <c r="T90" s="101">
        <f t="shared" si="1"/>
        <v>0</v>
      </c>
      <c r="U90" s="101">
        <f>R90/'סכום נכסי הקרן'!$C$42</f>
        <v>0</v>
      </c>
    </row>
    <row r="91" spans="2:21" s="99" customFormat="1">
      <c r="B91" s="102" t="s">
        <v>215</v>
      </c>
      <c r="C91" s="102" t="s">
        <v>215</v>
      </c>
      <c r="G91" s="102" t="s">
        <v>215</v>
      </c>
      <c r="H91" s="102" t="s">
        <v>215</v>
      </c>
      <c r="K91" s="103">
        <v>0</v>
      </c>
      <c r="L91" s="102" t="s">
        <v>215</v>
      </c>
      <c r="M91" s="104">
        <v>0</v>
      </c>
      <c r="N91" s="104">
        <v>0</v>
      </c>
      <c r="O91" s="103">
        <v>0</v>
      </c>
      <c r="P91" s="103">
        <v>0</v>
      </c>
      <c r="R91" s="103">
        <v>0</v>
      </c>
      <c r="S91" s="104">
        <v>0</v>
      </c>
      <c r="T91" s="104">
        <f t="shared" si="1"/>
        <v>0</v>
      </c>
      <c r="U91" s="104">
        <f>R91/'סכום נכסי הקרן'!$C$42</f>
        <v>0</v>
      </c>
    </row>
    <row r="92" spans="2:21" s="99" customFormat="1">
      <c r="B92" s="98" t="s">
        <v>220</v>
      </c>
      <c r="K92" s="100">
        <v>5.03</v>
      </c>
      <c r="N92" s="101">
        <v>6.5500000000000003E-2</v>
      </c>
      <c r="O92" s="100">
        <v>631000</v>
      </c>
      <c r="Q92" s="100">
        <v>6.2101759999999997</v>
      </c>
      <c r="R92" s="100">
        <v>2289.0741011064702</v>
      </c>
      <c r="T92" s="101">
        <f t="shared" si="1"/>
        <v>0.12816012408882657</v>
      </c>
      <c r="U92" s="101">
        <f>R92/'סכום נכסי הקרן'!$C$42</f>
        <v>2.1440245772548123E-2</v>
      </c>
    </row>
    <row r="93" spans="2:21" s="99" customFormat="1">
      <c r="B93" s="98" t="s">
        <v>288</v>
      </c>
      <c r="K93" s="100">
        <v>4.3</v>
      </c>
      <c r="N93" s="101">
        <v>7.17E-2</v>
      </c>
      <c r="O93" s="100">
        <v>70000</v>
      </c>
      <c r="Q93" s="100">
        <v>0</v>
      </c>
      <c r="R93" s="100">
        <v>250.64329498250001</v>
      </c>
      <c r="T93" s="101">
        <f t="shared" si="1"/>
        <v>1.4032955845100215E-2</v>
      </c>
      <c r="U93" s="101">
        <f>R93/'סכום נכסי הקרן'!$C$42</f>
        <v>2.3476102600036046E-3</v>
      </c>
    </row>
    <row r="94" spans="2:21" s="99" customFormat="1">
      <c r="B94" s="102" t="s">
        <v>576</v>
      </c>
      <c r="C94" s="102" t="s">
        <v>577</v>
      </c>
      <c r="D94" s="102" t="s">
        <v>123</v>
      </c>
      <c r="E94" s="102" t="s">
        <v>578</v>
      </c>
      <c r="F94" s="102" t="s">
        <v>579</v>
      </c>
      <c r="G94" s="102" t="s">
        <v>580</v>
      </c>
      <c r="H94" s="102" t="s">
        <v>581</v>
      </c>
      <c r="I94" s="102" t="s">
        <v>377</v>
      </c>
      <c r="J94" s="102" t="s">
        <v>582</v>
      </c>
      <c r="K94" s="103">
        <v>3.28</v>
      </c>
      <c r="L94" s="102" t="s">
        <v>106</v>
      </c>
      <c r="M94" s="104">
        <v>4.7500000000000001E-2</v>
      </c>
      <c r="N94" s="104">
        <v>7.5600000000000001E-2</v>
      </c>
      <c r="O94" s="103">
        <v>30000</v>
      </c>
      <c r="P94" s="103">
        <v>93.525416666666672</v>
      </c>
      <c r="Q94" s="103">
        <v>0</v>
      </c>
      <c r="R94" s="103">
        <v>107.29235799999999</v>
      </c>
      <c r="S94" s="104">
        <v>0</v>
      </c>
      <c r="T94" s="104">
        <f t="shared" si="1"/>
        <v>6.0070584470883542E-3</v>
      </c>
      <c r="U94" s="104">
        <f>R94/'סכום נכסי הקרן'!$C$42</f>
        <v>1.0049366789499244E-3</v>
      </c>
    </row>
    <row r="95" spans="2:21" s="99" customFormat="1">
      <c r="B95" s="102" t="s">
        <v>583</v>
      </c>
      <c r="C95" s="102" t="s">
        <v>584</v>
      </c>
      <c r="D95" s="102" t="s">
        <v>123</v>
      </c>
      <c r="E95" s="102" t="s">
        <v>578</v>
      </c>
      <c r="F95" s="102" t="s">
        <v>579</v>
      </c>
      <c r="G95" s="102" t="s">
        <v>580</v>
      </c>
      <c r="H95" s="102" t="s">
        <v>581</v>
      </c>
      <c r="I95" s="102" t="s">
        <v>377</v>
      </c>
      <c r="J95" s="102" t="s">
        <v>582</v>
      </c>
      <c r="K95" s="103">
        <v>4.8</v>
      </c>
      <c r="L95" s="102" t="s">
        <v>106</v>
      </c>
      <c r="M95" s="104">
        <v>5.1299999999999998E-2</v>
      </c>
      <c r="N95" s="104">
        <v>7.3499999999999996E-2</v>
      </c>
      <c r="O95" s="103">
        <v>30000</v>
      </c>
      <c r="P95" s="103">
        <v>92.481291666666664</v>
      </c>
      <c r="Q95" s="103">
        <v>0</v>
      </c>
      <c r="R95" s="103">
        <v>106.0945378</v>
      </c>
      <c r="S95" s="104">
        <v>0</v>
      </c>
      <c r="T95" s="104">
        <f t="shared" si="1"/>
        <v>5.9399951810307373E-3</v>
      </c>
      <c r="U95" s="104">
        <f>R95/'סכום נכסי הקרן'!$C$42</f>
        <v>9.9371748798231479E-4</v>
      </c>
    </row>
    <row r="96" spans="2:21" s="99" customFormat="1">
      <c r="B96" s="102" t="s">
        <v>585</v>
      </c>
      <c r="C96" s="102" t="s">
        <v>586</v>
      </c>
      <c r="D96" s="102" t="s">
        <v>123</v>
      </c>
      <c r="E96" s="102" t="s">
        <v>578</v>
      </c>
      <c r="F96" s="102" t="s">
        <v>579</v>
      </c>
      <c r="G96" s="102" t="s">
        <v>580</v>
      </c>
      <c r="H96" s="102" t="s">
        <v>581</v>
      </c>
      <c r="I96" s="102" t="s">
        <v>377</v>
      </c>
      <c r="J96" s="102" t="s">
        <v>582</v>
      </c>
      <c r="K96" s="103">
        <v>5.78</v>
      </c>
      <c r="L96" s="102" t="s">
        <v>110</v>
      </c>
      <c r="M96" s="104">
        <v>3.7499999999999999E-2</v>
      </c>
      <c r="N96" s="104">
        <v>5.5599999999999997E-2</v>
      </c>
      <c r="O96" s="103">
        <v>10000</v>
      </c>
      <c r="P96" s="103">
        <v>91.920749999999998</v>
      </c>
      <c r="Q96" s="103">
        <v>0</v>
      </c>
      <c r="R96" s="103">
        <v>37.256399182499997</v>
      </c>
      <c r="S96" s="104">
        <v>0</v>
      </c>
      <c r="T96" s="104">
        <f t="shared" si="1"/>
        <v>2.0859022169811225E-3</v>
      </c>
      <c r="U96" s="104">
        <f>R96/'סכום נכסי הקרן'!$C$42</f>
        <v>3.4895609307136516E-4</v>
      </c>
    </row>
    <row r="97" spans="2:21" s="99" customFormat="1">
      <c r="B97" s="98" t="s">
        <v>289</v>
      </c>
      <c r="K97" s="100">
        <v>5.1100000000000003</v>
      </c>
      <c r="N97" s="101">
        <v>6.4699999999999994E-2</v>
      </c>
      <c r="O97" s="100">
        <v>561000</v>
      </c>
      <c r="Q97" s="100">
        <v>6.2101759999999997</v>
      </c>
      <c r="R97" s="100">
        <v>2038.4308061239699</v>
      </c>
      <c r="T97" s="101">
        <f t="shared" si="1"/>
        <v>0.11412716824372633</v>
      </c>
      <c r="U97" s="101">
        <f>R97/'סכום נכסי הקרן'!$C$42</f>
        <v>1.9092635512544517E-2</v>
      </c>
    </row>
    <row r="98" spans="2:21" s="99" customFormat="1">
      <c r="B98" s="102" t="s">
        <v>587</v>
      </c>
      <c r="C98" s="102" t="s">
        <v>588</v>
      </c>
      <c r="D98" s="102" t="s">
        <v>123</v>
      </c>
      <c r="E98" s="102" t="s">
        <v>578</v>
      </c>
      <c r="F98" s="102" t="s">
        <v>589</v>
      </c>
      <c r="G98" s="102" t="s">
        <v>590</v>
      </c>
      <c r="H98" s="102" t="s">
        <v>591</v>
      </c>
      <c r="I98" s="102" t="s">
        <v>274</v>
      </c>
      <c r="J98" s="102" t="s">
        <v>592</v>
      </c>
      <c r="K98" s="103">
        <v>5.45</v>
      </c>
      <c r="L98" s="102" t="s">
        <v>106</v>
      </c>
      <c r="M98" s="104">
        <v>5.2999999999999999E-2</v>
      </c>
      <c r="N98" s="104">
        <v>5.6000000000000001E-2</v>
      </c>
      <c r="O98" s="103">
        <v>30000</v>
      </c>
      <c r="P98" s="103">
        <v>99.868222333333335</v>
      </c>
      <c r="Q98" s="103">
        <v>0</v>
      </c>
      <c r="R98" s="103">
        <v>114.5688246608</v>
      </c>
      <c r="S98" s="104">
        <v>0</v>
      </c>
      <c r="T98" s="104">
        <f t="shared" si="1"/>
        <v>6.4144514929166084E-3</v>
      </c>
      <c r="U98" s="104">
        <f>R98/'סכום נכסי הקרן'!$C$42</f>
        <v>1.0730905379656263E-3</v>
      </c>
    </row>
    <row r="99" spans="2:21" s="99" customFormat="1">
      <c r="B99" s="102" t="s">
        <v>593</v>
      </c>
      <c r="C99" s="102" t="s">
        <v>594</v>
      </c>
      <c r="D99" s="102" t="s">
        <v>123</v>
      </c>
      <c r="E99" s="102" t="s">
        <v>578</v>
      </c>
      <c r="F99" s="102" t="s">
        <v>595</v>
      </c>
      <c r="G99" s="102" t="s">
        <v>596</v>
      </c>
      <c r="H99" s="102" t="s">
        <v>597</v>
      </c>
      <c r="I99" s="102" t="s">
        <v>377</v>
      </c>
      <c r="J99" s="102" t="s">
        <v>598</v>
      </c>
      <c r="K99" s="103">
        <v>7.74</v>
      </c>
      <c r="L99" s="102" t="s">
        <v>106</v>
      </c>
      <c r="M99" s="104">
        <v>4.9099999999999998E-2</v>
      </c>
      <c r="N99" s="104">
        <v>6.0999999999999999E-2</v>
      </c>
      <c r="O99" s="103">
        <v>44000</v>
      </c>
      <c r="P99" s="103">
        <v>92.802888863636369</v>
      </c>
      <c r="Q99" s="103">
        <v>0</v>
      </c>
      <c r="R99" s="103">
        <v>156.14642868639999</v>
      </c>
      <c r="S99" s="104">
        <v>0</v>
      </c>
      <c r="T99" s="104">
        <f t="shared" si="1"/>
        <v>8.7422882757718715E-3</v>
      </c>
      <c r="U99" s="104">
        <f>R99/'סכום נכסי הקרן'!$C$42</f>
        <v>1.4625205037809125E-3</v>
      </c>
    </row>
    <row r="100" spans="2:21" s="99" customFormat="1">
      <c r="B100" s="102" t="s">
        <v>599</v>
      </c>
      <c r="C100" s="102" t="s">
        <v>600</v>
      </c>
      <c r="D100" s="102" t="s">
        <v>123</v>
      </c>
      <c r="E100" s="102" t="s">
        <v>578</v>
      </c>
      <c r="F100" s="102" t="s">
        <v>601</v>
      </c>
      <c r="G100" s="102" t="s">
        <v>596</v>
      </c>
      <c r="H100" s="102" t="s">
        <v>597</v>
      </c>
      <c r="I100" s="102" t="s">
        <v>377</v>
      </c>
      <c r="J100" s="102" t="s">
        <v>602</v>
      </c>
      <c r="K100" s="103">
        <v>2.64</v>
      </c>
      <c r="L100" s="102" t="s">
        <v>106</v>
      </c>
      <c r="M100" s="104">
        <v>4.8300000000000003E-2</v>
      </c>
      <c r="N100" s="104">
        <v>5.9200000000000003E-2</v>
      </c>
      <c r="O100" s="103">
        <v>72000</v>
      </c>
      <c r="P100" s="103">
        <v>98.313766666666666</v>
      </c>
      <c r="Q100" s="103">
        <v>0</v>
      </c>
      <c r="R100" s="103">
        <v>270.68532748799998</v>
      </c>
      <c r="S100" s="104">
        <v>0</v>
      </c>
      <c r="T100" s="104">
        <f t="shared" si="1"/>
        <v>1.5155064286961312E-2</v>
      </c>
      <c r="U100" s="104">
        <f>R100/'סכום נכסי הקרן'!$C$42</f>
        <v>2.5353307459815861E-3</v>
      </c>
    </row>
    <row r="101" spans="2:21" s="99" customFormat="1">
      <c r="B101" s="102" t="s">
        <v>603</v>
      </c>
      <c r="C101" s="102" t="s">
        <v>604</v>
      </c>
      <c r="D101" s="102" t="s">
        <v>123</v>
      </c>
      <c r="E101" s="102" t="s">
        <v>578</v>
      </c>
      <c r="F101" s="102" t="s">
        <v>605</v>
      </c>
      <c r="G101" s="102" t="s">
        <v>606</v>
      </c>
      <c r="H101" s="102" t="s">
        <v>607</v>
      </c>
      <c r="I101" s="102" t="s">
        <v>377</v>
      </c>
      <c r="J101" s="102" t="s">
        <v>608</v>
      </c>
      <c r="K101" s="103">
        <v>4.03</v>
      </c>
      <c r="L101" s="102" t="s">
        <v>106</v>
      </c>
      <c r="M101" s="104">
        <v>5.6000000000000001E-2</v>
      </c>
      <c r="N101" s="104">
        <v>6.3200000000000006E-2</v>
      </c>
      <c r="O101" s="103">
        <v>58000</v>
      </c>
      <c r="P101" s="103">
        <v>97.594999999999999</v>
      </c>
      <c r="Q101" s="103">
        <v>6.2101759999999997</v>
      </c>
      <c r="R101" s="103">
        <v>222.66807840000001</v>
      </c>
      <c r="S101" s="104">
        <v>1E-4</v>
      </c>
      <c r="T101" s="104">
        <f t="shared" si="1"/>
        <v>1.2466686222420911E-2</v>
      </c>
      <c r="U101" s="104">
        <f>R101/'סכום נכסי הקרן'!$C$42</f>
        <v>2.0855848765618276E-3</v>
      </c>
    </row>
    <row r="102" spans="2:21" s="99" customFormat="1">
      <c r="B102" s="102" t="s">
        <v>609</v>
      </c>
      <c r="C102" s="102" t="s">
        <v>610</v>
      </c>
      <c r="D102" s="102" t="s">
        <v>123</v>
      </c>
      <c r="E102" s="102" t="s">
        <v>578</v>
      </c>
      <c r="F102" s="102" t="s">
        <v>611</v>
      </c>
      <c r="G102" s="102" t="s">
        <v>596</v>
      </c>
      <c r="H102" s="102" t="s">
        <v>607</v>
      </c>
      <c r="I102" s="102" t="s">
        <v>377</v>
      </c>
      <c r="J102" s="102" t="s">
        <v>608</v>
      </c>
      <c r="K102" s="103">
        <v>7.86</v>
      </c>
      <c r="L102" s="102" t="s">
        <v>106</v>
      </c>
      <c r="M102" s="104">
        <v>5.8900000000000001E-2</v>
      </c>
      <c r="N102" s="104">
        <v>6.7799999999999999E-2</v>
      </c>
      <c r="O102" s="103">
        <v>60000</v>
      </c>
      <c r="P102" s="103">
        <v>95.803394499999996</v>
      </c>
      <c r="Q102" s="103">
        <v>0</v>
      </c>
      <c r="R102" s="103">
        <v>219.8113083408</v>
      </c>
      <c r="S102" s="104">
        <v>1E-4</v>
      </c>
      <c r="T102" s="104">
        <f t="shared" si="1"/>
        <v>1.2306742075089312E-2</v>
      </c>
      <c r="U102" s="104">
        <f>R102/'סכום נכסי הקרן'!$C$42</f>
        <v>2.0588273975639662E-3</v>
      </c>
    </row>
    <row r="103" spans="2:21" s="99" customFormat="1">
      <c r="B103" s="102" t="s">
        <v>612</v>
      </c>
      <c r="C103" s="102" t="s">
        <v>613</v>
      </c>
      <c r="D103" s="102" t="s">
        <v>123</v>
      </c>
      <c r="E103" s="102" t="s">
        <v>578</v>
      </c>
      <c r="F103" s="102" t="s">
        <v>614</v>
      </c>
      <c r="G103" s="102" t="s">
        <v>606</v>
      </c>
      <c r="H103" s="102" t="s">
        <v>607</v>
      </c>
      <c r="I103" s="102" t="s">
        <v>377</v>
      </c>
      <c r="J103" s="102" t="s">
        <v>615</v>
      </c>
      <c r="K103" s="103">
        <v>4.51</v>
      </c>
      <c r="L103" s="102" t="s">
        <v>106</v>
      </c>
      <c r="M103" s="104">
        <v>4.7500000000000001E-2</v>
      </c>
      <c r="N103" s="104">
        <v>6.1199999999999997E-2</v>
      </c>
      <c r="O103" s="103">
        <v>72000</v>
      </c>
      <c r="P103" s="103">
        <v>96.226638888888886</v>
      </c>
      <c r="Q103" s="103">
        <v>0</v>
      </c>
      <c r="R103" s="103">
        <v>264.93888032000001</v>
      </c>
      <c r="S103" s="104">
        <v>1E-4</v>
      </c>
      <c r="T103" s="104">
        <f t="shared" si="1"/>
        <v>1.4833333600407837E-2</v>
      </c>
      <c r="U103" s="104">
        <f>R103/'סכום נכסי הקרן'!$C$42</f>
        <v>2.4815075693787277E-3</v>
      </c>
    </row>
    <row r="104" spans="2:21" s="99" customFormat="1">
      <c r="B104" s="102" t="s">
        <v>616</v>
      </c>
      <c r="C104" s="102" t="s">
        <v>617</v>
      </c>
      <c r="D104" s="102" t="s">
        <v>123</v>
      </c>
      <c r="E104" s="102" t="s">
        <v>578</v>
      </c>
      <c r="F104" s="102" t="s">
        <v>618</v>
      </c>
      <c r="G104" s="102" t="s">
        <v>619</v>
      </c>
      <c r="H104" s="102" t="s">
        <v>620</v>
      </c>
      <c r="I104" s="102" t="s">
        <v>274</v>
      </c>
      <c r="J104" s="102" t="s">
        <v>324</v>
      </c>
      <c r="K104" s="103">
        <v>7.63</v>
      </c>
      <c r="L104" s="102" t="s">
        <v>106</v>
      </c>
      <c r="M104" s="104">
        <v>5.8799999999999998E-2</v>
      </c>
      <c r="N104" s="104">
        <v>6.3299999999999995E-2</v>
      </c>
      <c r="O104" s="103">
        <v>57000</v>
      </c>
      <c r="P104" s="103">
        <v>97.642430526315792</v>
      </c>
      <c r="Q104" s="103">
        <v>0</v>
      </c>
      <c r="R104" s="103">
        <v>212.82925296959999</v>
      </c>
      <c r="S104" s="104">
        <v>1E-4</v>
      </c>
      <c r="T104" s="104">
        <f t="shared" si="1"/>
        <v>1.1915832456944789E-2</v>
      </c>
      <c r="U104" s="104">
        <f>R104/'סכום נכסי הקרן'!$C$42</f>
        <v>1.9934310947165796E-3</v>
      </c>
    </row>
    <row r="105" spans="2:21" s="99" customFormat="1">
      <c r="B105" s="102" t="s">
        <v>621</v>
      </c>
      <c r="C105" s="102" t="s">
        <v>622</v>
      </c>
      <c r="D105" s="102" t="s">
        <v>123</v>
      </c>
      <c r="E105" s="102" t="s">
        <v>578</v>
      </c>
      <c r="F105" s="102" t="s">
        <v>623</v>
      </c>
      <c r="G105" s="102" t="s">
        <v>624</v>
      </c>
      <c r="H105" s="102" t="s">
        <v>625</v>
      </c>
      <c r="I105" s="102" t="s">
        <v>377</v>
      </c>
      <c r="J105" s="102" t="s">
        <v>527</v>
      </c>
      <c r="K105" s="103">
        <v>6.39</v>
      </c>
      <c r="L105" s="102" t="s">
        <v>106</v>
      </c>
      <c r="M105" s="104">
        <v>3.3799999999999997E-2</v>
      </c>
      <c r="N105" s="104">
        <v>7.4399999999999994E-2</v>
      </c>
      <c r="O105" s="103">
        <v>70000</v>
      </c>
      <c r="P105" s="103">
        <v>78.482124999999996</v>
      </c>
      <c r="Q105" s="103">
        <v>0</v>
      </c>
      <c r="R105" s="103">
        <v>210.08095220000001</v>
      </c>
      <c r="S105" s="104">
        <v>1E-4</v>
      </c>
      <c r="T105" s="104">
        <f t="shared" si="1"/>
        <v>1.1761961261820482E-2</v>
      </c>
      <c r="U105" s="104">
        <f>R105/'סכום נכסי הקרן'!$C$42</f>
        <v>1.967689575938911E-3</v>
      </c>
    </row>
    <row r="106" spans="2:21" s="99" customFormat="1">
      <c r="B106" s="102" t="s">
        <v>626</v>
      </c>
      <c r="C106" s="102" t="s">
        <v>627</v>
      </c>
      <c r="D106" s="102" t="s">
        <v>123</v>
      </c>
      <c r="E106" s="102" t="s">
        <v>578</v>
      </c>
      <c r="F106" s="102" t="s">
        <v>628</v>
      </c>
      <c r="G106" s="102" t="s">
        <v>596</v>
      </c>
      <c r="H106" s="102" t="s">
        <v>629</v>
      </c>
      <c r="I106" s="102" t="s">
        <v>274</v>
      </c>
      <c r="J106" s="102" t="s">
        <v>630</v>
      </c>
      <c r="K106" s="103">
        <v>4.74</v>
      </c>
      <c r="L106" s="102" t="s">
        <v>106</v>
      </c>
      <c r="M106" s="104">
        <v>6.5699999999999995E-2</v>
      </c>
      <c r="N106" s="104">
        <v>7.2400000000000006E-2</v>
      </c>
      <c r="O106" s="103">
        <v>35000</v>
      </c>
      <c r="P106" s="103">
        <v>99.426736000000005</v>
      </c>
      <c r="Q106" s="103">
        <v>0</v>
      </c>
      <c r="R106" s="103">
        <v>133.07274346240001</v>
      </c>
      <c r="S106" s="104">
        <v>1E-4</v>
      </c>
      <c r="T106" s="104">
        <f t="shared" si="1"/>
        <v>7.4504443987803079E-3</v>
      </c>
      <c r="U106" s="104">
        <f>R106/'סכום נכסי הקרן'!$C$42</f>
        <v>1.2464045283994928E-3</v>
      </c>
    </row>
    <row r="107" spans="2:21" s="99" customFormat="1">
      <c r="B107" s="102" t="s">
        <v>631</v>
      </c>
      <c r="C107" s="102" t="s">
        <v>632</v>
      </c>
      <c r="D107" s="102" t="s">
        <v>123</v>
      </c>
      <c r="E107" s="102" t="s">
        <v>578</v>
      </c>
      <c r="F107" s="102" t="s">
        <v>633</v>
      </c>
      <c r="G107" s="102" t="s">
        <v>580</v>
      </c>
      <c r="H107" s="102" t="s">
        <v>625</v>
      </c>
      <c r="I107" s="102" t="s">
        <v>377</v>
      </c>
      <c r="J107" s="102" t="s">
        <v>634</v>
      </c>
      <c r="K107" s="103">
        <v>2.56</v>
      </c>
      <c r="L107" s="102" t="s">
        <v>106</v>
      </c>
      <c r="M107" s="104">
        <v>3.95E-2</v>
      </c>
      <c r="N107" s="104">
        <v>6.6900000000000001E-2</v>
      </c>
      <c r="O107" s="103">
        <v>34000</v>
      </c>
      <c r="P107" s="103">
        <v>94.714083235294112</v>
      </c>
      <c r="Q107" s="103">
        <v>0</v>
      </c>
      <c r="R107" s="103">
        <v>123.14346245919999</v>
      </c>
      <c r="S107" s="104">
        <v>0</v>
      </c>
      <c r="T107" s="104">
        <f t="shared" si="1"/>
        <v>6.8945262286923079E-3</v>
      </c>
      <c r="U107" s="104">
        <f>R107/'סכום נכסי הקרן'!$C$42</f>
        <v>1.1534035089259865E-3</v>
      </c>
    </row>
    <row r="108" spans="2:21" s="99" customFormat="1">
      <c r="B108" s="102" t="s">
        <v>635</v>
      </c>
      <c r="C108" s="102" t="s">
        <v>636</v>
      </c>
      <c r="D108" s="102" t="s">
        <v>123</v>
      </c>
      <c r="E108" s="102" t="s">
        <v>578</v>
      </c>
      <c r="F108" s="102" t="s">
        <v>637</v>
      </c>
      <c r="G108" s="102" t="s">
        <v>638</v>
      </c>
      <c r="H108" s="102" t="s">
        <v>639</v>
      </c>
      <c r="I108" s="102" t="s">
        <v>274</v>
      </c>
      <c r="J108" s="102" t="s">
        <v>640</v>
      </c>
      <c r="K108" s="103">
        <v>1.32</v>
      </c>
      <c r="L108" s="102" t="s">
        <v>110</v>
      </c>
      <c r="M108" s="104">
        <v>0.02</v>
      </c>
      <c r="N108" s="104">
        <v>7.1499999999999994E-2</v>
      </c>
      <c r="O108" s="103">
        <v>29000</v>
      </c>
      <c r="P108" s="103">
        <v>93.998333448275858</v>
      </c>
      <c r="Q108" s="103">
        <v>0</v>
      </c>
      <c r="R108" s="103">
        <v>110.48554713676999</v>
      </c>
      <c r="S108" s="104">
        <v>1E-4</v>
      </c>
      <c r="T108" s="104">
        <f t="shared" si="1"/>
        <v>6.1858379439205984E-3</v>
      </c>
      <c r="U108" s="104">
        <f>R108/'סכום נכסי הקרן'!$C$42</f>
        <v>1.0348451733308999E-3</v>
      </c>
    </row>
    <row r="109" spans="2:21" s="99" customFormat="1">
      <c r="B109" s="102" t="s">
        <v>222</v>
      </c>
    </row>
    <row r="110" spans="2:21" s="99" customFormat="1">
      <c r="B110" s="102" t="s">
        <v>276</v>
      </c>
    </row>
    <row r="111" spans="2:21" s="99" customFormat="1">
      <c r="B111" s="102" t="s">
        <v>277</v>
      </c>
    </row>
    <row r="112" spans="2:21" s="99" customFormat="1">
      <c r="B112" s="102" t="s">
        <v>278</v>
      </c>
    </row>
    <row r="113" spans="2:6" s="99" customFormat="1">
      <c r="B113" s="102" t="s">
        <v>279</v>
      </c>
    </row>
    <row r="114" spans="2:6" s="99" customFormat="1">
      <c r="B114" s="105"/>
    </row>
    <row r="115" spans="2:6" s="99" customFormat="1">
      <c r="B115" s="105"/>
    </row>
    <row r="116" spans="2:6" s="99" customFormat="1">
      <c r="B116" s="105"/>
    </row>
    <row r="117" spans="2:6" s="99" customFormat="1">
      <c r="B117" s="105"/>
    </row>
    <row r="118" spans="2:6" s="99" customFormat="1">
      <c r="B118" s="105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641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215</v>
      </c>
      <c r="C14" t="s">
        <v>215</v>
      </c>
      <c r="E14" s="16"/>
      <c r="F14" s="16"/>
      <c r="G14" t="s">
        <v>215</v>
      </c>
      <c r="H14" t="s">
        <v>215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642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215</v>
      </c>
      <c r="C16" t="s">
        <v>215</v>
      </c>
      <c r="E16" s="16"/>
      <c r="F16" s="16"/>
      <c r="G16" t="s">
        <v>215</v>
      </c>
      <c r="H16" t="s">
        <v>215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643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s="16"/>
      <c r="F18" s="16"/>
      <c r="G18" t="s">
        <v>215</v>
      </c>
      <c r="H18" t="s">
        <v>215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644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s="16"/>
      <c r="F20" s="16"/>
      <c r="G20" t="s">
        <v>215</v>
      </c>
      <c r="H20" t="s">
        <v>215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E23" s="16"/>
      <c r="F23" s="16"/>
      <c r="G23" t="s">
        <v>215</v>
      </c>
      <c r="H23" t="s">
        <v>215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E25" s="16"/>
      <c r="F25" s="16"/>
      <c r="G25" t="s">
        <v>215</v>
      </c>
      <c r="H25" t="s">
        <v>215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276</v>
      </c>
      <c r="E27" s="16"/>
      <c r="F27" s="16"/>
      <c r="G27" s="16"/>
    </row>
    <row r="28" spans="2:15">
      <c r="B28" t="s">
        <v>277</v>
      </c>
      <c r="E28" s="16"/>
      <c r="F28" s="16"/>
      <c r="G28" s="16"/>
    </row>
    <row r="29" spans="2:15">
      <c r="B29" t="s">
        <v>278</v>
      </c>
      <c r="E29" s="16"/>
      <c r="F29" s="16"/>
      <c r="G29" s="16"/>
    </row>
    <row r="30" spans="2:15">
      <c r="B30" t="s">
        <v>279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645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646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647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648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575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649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650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651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575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649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222</v>
      </c>
      <c r="D34" s="16"/>
      <c r="E34" s="16"/>
      <c r="F34" s="16"/>
      <c r="G34" s="16"/>
    </row>
    <row r="35" spans="2:14">
      <c r="B35" t="s">
        <v>276</v>
      </c>
      <c r="D35" s="16"/>
      <c r="E35" s="16"/>
      <c r="F35" s="16"/>
      <c r="G35" s="16"/>
    </row>
    <row r="36" spans="2:14">
      <c r="B36" t="s">
        <v>277</v>
      </c>
      <c r="D36" s="16"/>
      <c r="E36" s="16"/>
      <c r="F36" s="16"/>
      <c r="G36" s="16"/>
    </row>
    <row r="37" spans="2:14">
      <c r="B37" t="s">
        <v>278</v>
      </c>
      <c r="D37" s="16"/>
      <c r="E37" s="16"/>
      <c r="F37" s="16"/>
      <c r="G37" s="16"/>
    </row>
    <row r="38" spans="2:14">
      <c r="B38" t="s">
        <v>279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652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653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575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652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653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I25" t="s">
        <v>215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I27" t="s">
        <v>215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575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I29" t="s">
        <v>215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276</v>
      </c>
      <c r="C31" s="16"/>
      <c r="D31" s="16"/>
      <c r="E31" s="16"/>
    </row>
    <row r="32" spans="2:15">
      <c r="B32" t="s">
        <v>277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654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655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656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657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658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656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659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660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-18276.5</v>
      </c>
      <c r="H11" s="25"/>
      <c r="I11" s="75">
        <v>-69.908455978669252</v>
      </c>
      <c r="J11" s="76">
        <v>1</v>
      </c>
      <c r="K11" s="76">
        <v>-6.9999999999999999E-4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-18276.5</v>
      </c>
      <c r="H14" s="19"/>
      <c r="I14" s="81">
        <v>-69.908455978669252</v>
      </c>
      <c r="J14" s="80">
        <v>1</v>
      </c>
      <c r="K14" s="80">
        <v>-6.9999999999999999E-4</v>
      </c>
      <c r="BF14" s="16" t="s">
        <v>126</v>
      </c>
    </row>
    <row r="15" spans="1:60">
      <c r="B15" t="s">
        <v>661</v>
      </c>
      <c r="C15" t="s">
        <v>662</v>
      </c>
      <c r="D15" t="s">
        <v>123</v>
      </c>
      <c r="E15" t="s">
        <v>638</v>
      </c>
      <c r="F15" t="s">
        <v>106</v>
      </c>
      <c r="G15" s="77">
        <v>-18281.5</v>
      </c>
      <c r="H15" s="77">
        <v>100</v>
      </c>
      <c r="I15" s="77">
        <v>-69.908456000000001</v>
      </c>
      <c r="J15" s="78">
        <v>1</v>
      </c>
      <c r="K15" s="78">
        <v>-6.9999999999999999E-4</v>
      </c>
      <c r="BF15" s="16" t="s">
        <v>127</v>
      </c>
    </row>
    <row r="16" spans="1:60">
      <c r="B16" t="s">
        <v>663</v>
      </c>
      <c r="C16" t="s">
        <v>664</v>
      </c>
      <c r="D16" t="s">
        <v>123</v>
      </c>
      <c r="E16" t="s">
        <v>638</v>
      </c>
      <c r="F16" t="s">
        <v>106</v>
      </c>
      <c r="G16" s="77">
        <v>5</v>
      </c>
      <c r="H16" s="77">
        <v>1.1156249999999999E-4</v>
      </c>
      <c r="I16" s="77">
        <v>2.1330750000000001E-8</v>
      </c>
      <c r="J16" s="78">
        <v>0</v>
      </c>
      <c r="K16" s="78">
        <v>0</v>
      </c>
      <c r="BF16" s="16" t="s">
        <v>128</v>
      </c>
    </row>
    <row r="17" spans="2:58">
      <c r="B17" t="s">
        <v>222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665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666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668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669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670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671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665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668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669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670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671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672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673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674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575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676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0.81</v>
      </c>
      <c r="K11" s="7"/>
      <c r="L11" s="7"/>
      <c r="M11" s="76">
        <v>4.1000000000000003E-3</v>
      </c>
      <c r="N11" s="75">
        <v>1316000</v>
      </c>
      <c r="O11" s="7"/>
      <c r="P11" s="75">
        <v>1713.6618848000001</v>
      </c>
      <c r="Q11" s="7"/>
      <c r="R11" s="76">
        <v>1</v>
      </c>
      <c r="S11" s="76">
        <v>1.61E-2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0.81</v>
      </c>
      <c r="M12" s="80">
        <v>4.1000000000000003E-3</v>
      </c>
      <c r="N12" s="81">
        <v>1316000</v>
      </c>
      <c r="P12" s="81">
        <v>1713.6618848000001</v>
      </c>
      <c r="R12" s="80">
        <v>1</v>
      </c>
      <c r="S12" s="80">
        <v>1.61E-2</v>
      </c>
    </row>
    <row r="13" spans="2:65">
      <c r="B13" s="79" t="s">
        <v>677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678</v>
      </c>
      <c r="D15" s="16"/>
      <c r="E15" s="16"/>
      <c r="F15" s="16"/>
      <c r="J15" s="81">
        <v>0</v>
      </c>
      <c r="M15" s="80">
        <v>0</v>
      </c>
      <c r="N15" s="81">
        <v>1183000</v>
      </c>
      <c r="P15" s="81">
        <v>1202.182</v>
      </c>
      <c r="R15" s="80">
        <v>0.70150000000000001</v>
      </c>
      <c r="S15" s="80">
        <v>1.1299999999999999E-2</v>
      </c>
    </row>
    <row r="16" spans="2:65">
      <c r="B16" t="s">
        <v>679</v>
      </c>
      <c r="C16" t="s">
        <v>680</v>
      </c>
      <c r="D16" t="s">
        <v>123</v>
      </c>
      <c r="E16" t="s">
        <v>681</v>
      </c>
      <c r="F16" t="s">
        <v>556</v>
      </c>
      <c r="G16" t="s">
        <v>682</v>
      </c>
      <c r="H16" t="s">
        <v>150</v>
      </c>
      <c r="I16" t="s">
        <v>683</v>
      </c>
      <c r="K16" t="s">
        <v>102</v>
      </c>
      <c r="L16" s="78">
        <v>5.6500000000000002E-2</v>
      </c>
      <c r="M16" s="78">
        <v>0</v>
      </c>
      <c r="N16" s="77">
        <v>1000000</v>
      </c>
      <c r="O16" s="77">
        <v>100.93</v>
      </c>
      <c r="P16" s="77">
        <v>1009.3</v>
      </c>
      <c r="Q16" s="78">
        <v>0</v>
      </c>
      <c r="R16" s="78">
        <v>0.58899999999999997</v>
      </c>
      <c r="S16" s="78">
        <v>9.4999999999999998E-3</v>
      </c>
    </row>
    <row r="17" spans="2:19">
      <c r="B17" t="s">
        <v>684</v>
      </c>
      <c r="C17" t="s">
        <v>685</v>
      </c>
      <c r="D17" t="s">
        <v>123</v>
      </c>
      <c r="E17" t="s">
        <v>686</v>
      </c>
      <c r="F17" t="s">
        <v>360</v>
      </c>
      <c r="G17" t="s">
        <v>395</v>
      </c>
      <c r="H17" t="s">
        <v>206</v>
      </c>
      <c r="I17" t="s">
        <v>447</v>
      </c>
      <c r="K17" t="s">
        <v>102</v>
      </c>
      <c r="L17" s="78">
        <v>7.4999999999999997E-2</v>
      </c>
      <c r="M17" s="78">
        <v>0</v>
      </c>
      <c r="N17" s="77">
        <v>183000</v>
      </c>
      <c r="O17" s="77">
        <v>105.4</v>
      </c>
      <c r="P17" s="77">
        <v>192.88200000000001</v>
      </c>
      <c r="Q17" s="78">
        <v>0</v>
      </c>
      <c r="R17" s="78">
        <v>0.11260000000000001</v>
      </c>
      <c r="S17" s="78">
        <v>1.8E-3</v>
      </c>
    </row>
    <row r="18" spans="2:19">
      <c r="B18" s="79" t="s">
        <v>287</v>
      </c>
      <c r="D18" s="16"/>
      <c r="E18" s="16"/>
      <c r="F18" s="16"/>
      <c r="J18" s="81">
        <v>2.71</v>
      </c>
      <c r="M18" s="80">
        <v>1.37E-2</v>
      </c>
      <c r="N18" s="81">
        <v>133000</v>
      </c>
      <c r="P18" s="81">
        <v>511.47988479999998</v>
      </c>
      <c r="R18" s="80">
        <v>0.29849999999999999</v>
      </c>
      <c r="S18" s="80">
        <v>4.7999999999999996E-3</v>
      </c>
    </row>
    <row r="19" spans="2:19">
      <c r="B19" t="s">
        <v>687</v>
      </c>
      <c r="C19" t="s">
        <v>688</v>
      </c>
      <c r="D19" t="s">
        <v>123</v>
      </c>
      <c r="E19" t="s">
        <v>689</v>
      </c>
      <c r="F19" t="s">
        <v>690</v>
      </c>
      <c r="G19" t="s">
        <v>336</v>
      </c>
      <c r="H19" t="s">
        <v>206</v>
      </c>
      <c r="I19" t="s">
        <v>691</v>
      </c>
      <c r="J19" s="77">
        <v>4.6500000000000004</v>
      </c>
      <c r="K19" t="s">
        <v>106</v>
      </c>
      <c r="L19" s="78">
        <v>1.7500000000000002E-2</v>
      </c>
      <c r="M19" s="78">
        <v>1.6799999999999999E-2</v>
      </c>
      <c r="N19" s="77">
        <v>60000</v>
      </c>
      <c r="O19" s="77">
        <v>100.48</v>
      </c>
      <c r="P19" s="77">
        <v>230.541312</v>
      </c>
      <c r="Q19" s="78">
        <v>0</v>
      </c>
      <c r="R19" s="78">
        <v>0.13450000000000001</v>
      </c>
      <c r="S19" s="78">
        <v>2.2000000000000001E-3</v>
      </c>
    </row>
    <row r="20" spans="2:19">
      <c r="B20" t="s">
        <v>692</v>
      </c>
      <c r="C20" t="s">
        <v>693</v>
      </c>
      <c r="D20" t="s">
        <v>123</v>
      </c>
      <c r="E20" t="s">
        <v>334</v>
      </c>
      <c r="F20" t="s">
        <v>335</v>
      </c>
      <c r="G20" t="s">
        <v>336</v>
      </c>
      <c r="H20" t="s">
        <v>206</v>
      </c>
      <c r="I20" t="s">
        <v>694</v>
      </c>
      <c r="J20" s="77">
        <v>1.1200000000000001</v>
      </c>
      <c r="K20" t="s">
        <v>106</v>
      </c>
      <c r="L20" s="78">
        <v>1.55E-2</v>
      </c>
      <c r="M20" s="78">
        <v>1.12E-2</v>
      </c>
      <c r="N20" s="77">
        <v>73000</v>
      </c>
      <c r="O20" s="77">
        <v>100.64</v>
      </c>
      <c r="P20" s="77">
        <v>280.93857279999997</v>
      </c>
      <c r="Q20" s="78">
        <v>0</v>
      </c>
      <c r="R20" s="78">
        <v>0.16389999999999999</v>
      </c>
      <c r="S20" s="78">
        <v>2.5999999999999999E-3</v>
      </c>
    </row>
    <row r="21" spans="2:19">
      <c r="B21" s="79" t="s">
        <v>575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J22" s="77">
        <v>0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220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695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696</v>
      </c>
      <c r="D26" s="16"/>
      <c r="E26" s="16"/>
      <c r="F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J27" s="77">
        <v>0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222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B30" t="s">
        <v>277</v>
      </c>
      <c r="D30" s="16"/>
      <c r="E30" s="16"/>
      <c r="F30" s="16"/>
    </row>
    <row r="31" spans="2:19">
      <c r="B31" t="s">
        <v>278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4.26</v>
      </c>
      <c r="K11" s="7"/>
      <c r="L11" s="7"/>
      <c r="M11" s="76">
        <v>4.8000000000000001E-2</v>
      </c>
      <c r="N11" s="75">
        <v>2618987.75</v>
      </c>
      <c r="O11" s="7"/>
      <c r="P11" s="75">
        <v>2526.188165084</v>
      </c>
      <c r="Q11" s="7"/>
      <c r="R11" s="76">
        <v>1</v>
      </c>
      <c r="S11" s="76">
        <v>2.3699999999999999E-2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4.26</v>
      </c>
      <c r="M12" s="80">
        <v>4.8000000000000001E-2</v>
      </c>
      <c r="N12" s="81">
        <v>2618987.75</v>
      </c>
      <c r="P12" s="81">
        <v>2526.188165084</v>
      </c>
      <c r="R12" s="80">
        <v>1</v>
      </c>
      <c r="S12" s="80">
        <v>2.3699999999999999E-2</v>
      </c>
    </row>
    <row r="13" spans="2:81">
      <c r="B13" s="79" t="s">
        <v>677</v>
      </c>
      <c r="C13" s="16"/>
      <c r="D13" s="16"/>
      <c r="E13" s="16"/>
      <c r="J13" s="81">
        <v>6.8</v>
      </c>
      <c r="M13" s="80">
        <v>2.52E-2</v>
      </c>
      <c r="N13" s="81">
        <v>793120.37</v>
      </c>
      <c r="P13" s="81">
        <v>815.24056896800005</v>
      </c>
      <c r="R13" s="80">
        <v>0.32269999999999999</v>
      </c>
      <c r="S13" s="80">
        <v>7.6E-3</v>
      </c>
    </row>
    <row r="14" spans="2:81">
      <c r="B14" t="s">
        <v>697</v>
      </c>
      <c r="C14" t="s">
        <v>698</v>
      </c>
      <c r="D14" t="s">
        <v>123</v>
      </c>
      <c r="E14" t="s">
        <v>699</v>
      </c>
      <c r="F14" t="s">
        <v>690</v>
      </c>
      <c r="G14" t="s">
        <v>700</v>
      </c>
      <c r="H14" t="s">
        <v>150</v>
      </c>
      <c r="I14" t="s">
        <v>701</v>
      </c>
      <c r="J14" s="77">
        <v>5.52</v>
      </c>
      <c r="K14" t="s">
        <v>102</v>
      </c>
      <c r="L14" s="78">
        <v>2.1399999999999999E-2</v>
      </c>
      <c r="M14" s="78">
        <v>2.29E-2</v>
      </c>
      <c r="N14" s="77">
        <v>334026.14</v>
      </c>
      <c r="O14" s="77">
        <v>112.12</v>
      </c>
      <c r="P14" s="77">
        <v>374.51010816799999</v>
      </c>
      <c r="Q14" s="78">
        <v>8.9999999999999998E-4</v>
      </c>
      <c r="R14" s="78">
        <v>0.14829999999999999</v>
      </c>
      <c r="S14" s="78">
        <v>3.5000000000000001E-3</v>
      </c>
    </row>
    <row r="15" spans="2:81">
      <c r="B15" t="s">
        <v>702</v>
      </c>
      <c r="C15" t="s">
        <v>703</v>
      </c>
      <c r="D15" t="s">
        <v>123</v>
      </c>
      <c r="E15" t="s">
        <v>704</v>
      </c>
      <c r="F15" t="s">
        <v>407</v>
      </c>
      <c r="G15" t="s">
        <v>700</v>
      </c>
      <c r="H15" t="s">
        <v>150</v>
      </c>
      <c r="I15" t="s">
        <v>705</v>
      </c>
      <c r="J15" s="77">
        <v>7.88</v>
      </c>
      <c r="K15" t="s">
        <v>102</v>
      </c>
      <c r="L15" s="78">
        <v>8.3000000000000001E-3</v>
      </c>
      <c r="M15" s="78">
        <v>2.7099999999999999E-2</v>
      </c>
      <c r="N15" s="77">
        <v>459094.23</v>
      </c>
      <c r="O15" s="77">
        <v>96</v>
      </c>
      <c r="P15" s="77">
        <v>440.7304608</v>
      </c>
      <c r="Q15" s="78">
        <v>1.2999999999999999E-3</v>
      </c>
      <c r="R15" s="78">
        <v>0.17449999999999999</v>
      </c>
      <c r="S15" s="78">
        <v>4.1000000000000003E-3</v>
      </c>
    </row>
    <row r="16" spans="2:81">
      <c r="B16" s="79" t="s">
        <v>678</v>
      </c>
      <c r="C16" s="16"/>
      <c r="D16" s="16"/>
      <c r="E16" s="16"/>
      <c r="J16" s="81">
        <v>3.05</v>
      </c>
      <c r="M16" s="80">
        <v>5.8900000000000001E-2</v>
      </c>
      <c r="N16" s="81">
        <v>1825867.38</v>
      </c>
      <c r="P16" s="81">
        <v>1710.9475961160001</v>
      </c>
      <c r="R16" s="80">
        <v>0.67730000000000001</v>
      </c>
      <c r="S16" s="80">
        <v>1.6E-2</v>
      </c>
    </row>
    <row r="17" spans="2:19">
      <c r="B17" t="s">
        <v>706</v>
      </c>
      <c r="C17" t="s">
        <v>707</v>
      </c>
      <c r="D17" t="s">
        <v>123</v>
      </c>
      <c r="E17" t="s">
        <v>699</v>
      </c>
      <c r="F17" t="s">
        <v>690</v>
      </c>
      <c r="G17" t="s">
        <v>700</v>
      </c>
      <c r="H17" t="s">
        <v>150</v>
      </c>
      <c r="I17" t="s">
        <v>701</v>
      </c>
      <c r="J17" s="77">
        <v>5.0999999999999996</v>
      </c>
      <c r="K17" t="s">
        <v>102</v>
      </c>
      <c r="L17" s="78">
        <v>3.7400000000000003E-2</v>
      </c>
      <c r="M17" s="78">
        <v>5.3999999999999999E-2</v>
      </c>
      <c r="N17" s="77">
        <v>707349.48</v>
      </c>
      <c r="O17" s="77">
        <v>92.4</v>
      </c>
      <c r="P17" s="77">
        <v>653.59091952000006</v>
      </c>
      <c r="Q17" s="78">
        <v>1.1000000000000001E-3</v>
      </c>
      <c r="R17" s="78">
        <v>0.25869999999999999</v>
      </c>
      <c r="S17" s="78">
        <v>6.1000000000000004E-3</v>
      </c>
    </row>
    <row r="18" spans="2:19">
      <c r="B18" t="s">
        <v>708</v>
      </c>
      <c r="C18" t="s">
        <v>709</v>
      </c>
      <c r="D18" t="s">
        <v>123</v>
      </c>
      <c r="E18" t="s">
        <v>699</v>
      </c>
      <c r="F18" t="s">
        <v>690</v>
      </c>
      <c r="G18" t="s">
        <v>700</v>
      </c>
      <c r="H18" t="s">
        <v>150</v>
      </c>
      <c r="I18" t="s">
        <v>701</v>
      </c>
      <c r="J18" s="77">
        <v>1.41</v>
      </c>
      <c r="K18" t="s">
        <v>102</v>
      </c>
      <c r="L18" s="78">
        <v>2.5000000000000001E-2</v>
      </c>
      <c r="M18" s="78">
        <v>5.2600000000000001E-2</v>
      </c>
      <c r="N18" s="77">
        <v>539848.78</v>
      </c>
      <c r="O18" s="77">
        <v>96.47</v>
      </c>
      <c r="P18" s="77">
        <v>520.79211806599994</v>
      </c>
      <c r="Q18" s="78">
        <v>1.2999999999999999E-3</v>
      </c>
      <c r="R18" s="78">
        <v>0.20619999999999999</v>
      </c>
      <c r="S18" s="78">
        <v>4.8999999999999998E-3</v>
      </c>
    </row>
    <row r="19" spans="2:19">
      <c r="B19" t="s">
        <v>710</v>
      </c>
      <c r="C19" t="s">
        <v>711</v>
      </c>
      <c r="D19" t="s">
        <v>123</v>
      </c>
      <c r="E19" t="s">
        <v>712</v>
      </c>
      <c r="F19" t="s">
        <v>412</v>
      </c>
      <c r="G19" t="s">
        <v>336</v>
      </c>
      <c r="H19" t="s">
        <v>206</v>
      </c>
      <c r="I19" t="s">
        <v>713</v>
      </c>
      <c r="J19" s="77">
        <v>3.68</v>
      </c>
      <c r="K19" t="s">
        <v>102</v>
      </c>
      <c r="L19" s="78">
        <v>3.3500000000000002E-2</v>
      </c>
      <c r="M19" s="78">
        <v>6.8400000000000002E-2</v>
      </c>
      <c r="N19" s="77">
        <v>54789.599999999999</v>
      </c>
      <c r="O19" s="77">
        <v>89.17</v>
      </c>
      <c r="P19" s="77">
        <v>48.855886320000003</v>
      </c>
      <c r="Q19" s="78">
        <v>1E-4</v>
      </c>
      <c r="R19" s="78">
        <v>1.9300000000000001E-2</v>
      </c>
      <c r="S19" s="78">
        <v>5.0000000000000001E-4</v>
      </c>
    </row>
    <row r="20" spans="2:19">
      <c r="B20" t="s">
        <v>714</v>
      </c>
      <c r="C20" t="s">
        <v>715</v>
      </c>
      <c r="D20" t="s">
        <v>123</v>
      </c>
      <c r="E20" t="s">
        <v>716</v>
      </c>
      <c r="F20" t="s">
        <v>556</v>
      </c>
      <c r="G20" t="s">
        <v>682</v>
      </c>
      <c r="H20" t="s">
        <v>150</v>
      </c>
      <c r="I20" t="s">
        <v>286</v>
      </c>
      <c r="J20" s="77">
        <v>1.3</v>
      </c>
      <c r="K20" t="s">
        <v>102</v>
      </c>
      <c r="L20" s="78">
        <v>6.7500000000000004E-2</v>
      </c>
      <c r="M20" s="78">
        <v>7.1300000000000002E-2</v>
      </c>
      <c r="N20" s="77">
        <v>133809.70000000001</v>
      </c>
      <c r="O20" s="77">
        <v>98.53</v>
      </c>
      <c r="P20" s="77">
        <v>131.84269741</v>
      </c>
      <c r="Q20" s="78">
        <v>1.6999999999999999E-3</v>
      </c>
      <c r="R20" s="78">
        <v>5.2200000000000003E-2</v>
      </c>
      <c r="S20" s="78">
        <v>1.1999999999999999E-3</v>
      </c>
    </row>
    <row r="21" spans="2:19">
      <c r="B21" t="s">
        <v>717</v>
      </c>
      <c r="C21" t="s">
        <v>718</v>
      </c>
      <c r="D21" t="s">
        <v>123</v>
      </c>
      <c r="E21" t="s">
        <v>719</v>
      </c>
      <c r="F21" t="s">
        <v>451</v>
      </c>
      <c r="G21" t="s">
        <v>347</v>
      </c>
      <c r="H21" t="s">
        <v>150</v>
      </c>
      <c r="I21" t="s">
        <v>720</v>
      </c>
      <c r="J21" s="77">
        <v>2.2000000000000002</v>
      </c>
      <c r="K21" t="s">
        <v>102</v>
      </c>
      <c r="L21" s="78">
        <v>2.1000000000000001E-2</v>
      </c>
      <c r="M21" s="78">
        <v>7.1199999999999999E-2</v>
      </c>
      <c r="N21" s="77">
        <v>357143</v>
      </c>
      <c r="O21" s="77">
        <v>90.93</v>
      </c>
      <c r="P21" s="77">
        <v>324.75012989999999</v>
      </c>
      <c r="Q21" s="78">
        <v>5.3E-3</v>
      </c>
      <c r="R21" s="78">
        <v>0.12859999999999999</v>
      </c>
      <c r="S21" s="78">
        <v>3.0000000000000001E-3</v>
      </c>
    </row>
    <row r="22" spans="2:19">
      <c r="B22" t="s">
        <v>721</v>
      </c>
      <c r="C22" t="s">
        <v>722</v>
      </c>
      <c r="D22" t="s">
        <v>123</v>
      </c>
      <c r="E22" t="s">
        <v>723</v>
      </c>
      <c r="F22" t="s">
        <v>451</v>
      </c>
      <c r="G22" t="s">
        <v>361</v>
      </c>
      <c r="H22" t="s">
        <v>150</v>
      </c>
      <c r="I22" t="s">
        <v>724</v>
      </c>
      <c r="J22" s="77">
        <v>2.94</v>
      </c>
      <c r="K22" t="s">
        <v>102</v>
      </c>
      <c r="L22" s="78">
        <v>4.5999999999999999E-2</v>
      </c>
      <c r="M22" s="78">
        <v>7.0699999999999999E-2</v>
      </c>
      <c r="N22" s="77">
        <v>32926.82</v>
      </c>
      <c r="O22" s="77">
        <v>94.5</v>
      </c>
      <c r="P22" s="77">
        <v>31.115844899999999</v>
      </c>
      <c r="Q22" s="78">
        <v>1E-4</v>
      </c>
      <c r="R22" s="78">
        <v>1.23E-2</v>
      </c>
      <c r="S22" s="78">
        <v>2.9999999999999997E-4</v>
      </c>
    </row>
    <row r="23" spans="2:19">
      <c r="B23" s="79" t="s">
        <v>287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J24" s="77">
        <v>0</v>
      </c>
      <c r="K24" t="s">
        <v>215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575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215</v>
      </c>
      <c r="C26" t="s">
        <v>215</v>
      </c>
      <c r="D26" s="16"/>
      <c r="E26" s="16"/>
      <c r="F26" t="s">
        <v>215</v>
      </c>
      <c r="G26" t="s">
        <v>215</v>
      </c>
      <c r="J26" s="77">
        <v>0</v>
      </c>
      <c r="K26" t="s">
        <v>215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288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J29" s="77">
        <v>0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289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J31" s="77">
        <v>0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222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215</v>
      </c>
      <c r="C13" t="s">
        <v>215</v>
      </c>
      <c r="D13" s="16"/>
      <c r="E13" s="16"/>
      <c r="F13" t="s">
        <v>215</v>
      </c>
      <c r="G13" t="s">
        <v>215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6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276000</v>
      </c>
      <c r="G11" s="7"/>
      <c r="H11" s="75">
        <v>292.98873012000001</v>
      </c>
      <c r="I11" s="7"/>
      <c r="J11" s="76">
        <v>1</v>
      </c>
      <c r="K11" s="76">
        <v>2.7000000000000001E-3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276000</v>
      </c>
      <c r="H12" s="81">
        <v>292.98873012000001</v>
      </c>
      <c r="J12" s="80">
        <v>1</v>
      </c>
      <c r="K12" s="80">
        <v>2.7000000000000001E-3</v>
      </c>
    </row>
    <row r="13" spans="2:55">
      <c r="B13" s="79" t="s">
        <v>725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726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727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728</v>
      </c>
      <c r="C19" s="16"/>
      <c r="F19" s="81">
        <v>276000</v>
      </c>
      <c r="H19" s="81">
        <v>292.98873012000001</v>
      </c>
      <c r="J19" s="80">
        <v>1</v>
      </c>
      <c r="K19" s="80">
        <v>2.7000000000000001E-3</v>
      </c>
    </row>
    <row r="20" spans="2:11">
      <c r="B20" t="s">
        <v>729</v>
      </c>
      <c r="C20" t="s">
        <v>730</v>
      </c>
      <c r="D20" t="s">
        <v>102</v>
      </c>
      <c r="E20" t="s">
        <v>731</v>
      </c>
      <c r="F20" s="77">
        <v>276000</v>
      </c>
      <c r="G20" s="77">
        <v>106.155337</v>
      </c>
      <c r="H20" s="77">
        <v>292.98873012000001</v>
      </c>
      <c r="I20" s="78">
        <v>2.07E-2</v>
      </c>
      <c r="J20" s="78">
        <v>1</v>
      </c>
      <c r="K20" s="78">
        <v>2.7000000000000001E-3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732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733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734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735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28223</v>
      </c>
      <c r="H11" s="7"/>
      <c r="I11" s="75">
        <v>1.4951802482300001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736</v>
      </c>
      <c r="C12" s="16"/>
      <c r="D12" s="16"/>
      <c r="G12" s="81">
        <v>28223</v>
      </c>
      <c r="I12" s="81">
        <v>1.4951802482300001</v>
      </c>
      <c r="K12" s="80">
        <v>1</v>
      </c>
      <c r="L12" s="80">
        <v>0</v>
      </c>
    </row>
    <row r="13" spans="2:59">
      <c r="B13" t="s">
        <v>737</v>
      </c>
      <c r="C13" t="s">
        <v>738</v>
      </c>
      <c r="D13" t="s">
        <v>580</v>
      </c>
      <c r="E13" t="s">
        <v>106</v>
      </c>
      <c r="F13" t="s">
        <v>739</v>
      </c>
      <c r="G13" s="77">
        <v>21000</v>
      </c>
      <c r="H13" s="77">
        <v>1.8619000000000001</v>
      </c>
      <c r="I13" s="77">
        <v>1.4951801760000001</v>
      </c>
      <c r="J13" s="78">
        <v>0</v>
      </c>
      <c r="K13" s="78">
        <v>1</v>
      </c>
      <c r="L13" s="78">
        <v>0</v>
      </c>
    </row>
    <row r="14" spans="2:59">
      <c r="B14" t="s">
        <v>740</v>
      </c>
      <c r="C14" t="s">
        <v>741</v>
      </c>
      <c r="D14" t="s">
        <v>742</v>
      </c>
      <c r="E14" t="s">
        <v>102</v>
      </c>
      <c r="F14" t="s">
        <v>743</v>
      </c>
      <c r="G14" s="77">
        <v>7223</v>
      </c>
      <c r="H14" s="77">
        <v>9.9999999999999995E-7</v>
      </c>
      <c r="I14" s="77">
        <v>7.2230000000000006E-8</v>
      </c>
      <c r="J14" s="78">
        <v>0</v>
      </c>
      <c r="K14" s="78">
        <v>0</v>
      </c>
      <c r="L14" s="78">
        <v>0</v>
      </c>
    </row>
    <row r="15" spans="2:59">
      <c r="B15" s="79" t="s">
        <v>655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222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B20" t="s">
        <v>278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656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657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744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575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656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658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575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656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657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744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658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575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656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659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658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575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276</v>
      </c>
      <c r="C33" s="16"/>
      <c r="D33" s="16"/>
    </row>
    <row r="34" spans="2:4">
      <c r="B34" t="s">
        <v>277</v>
      </c>
      <c r="C34" s="16"/>
      <c r="D34" s="16"/>
    </row>
    <row r="35" spans="2:4">
      <c r="B35" t="s">
        <v>278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665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666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668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669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670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671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665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668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669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670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671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3.44</v>
      </c>
      <c r="J11" s="18"/>
      <c r="K11" s="18"/>
      <c r="L11" s="18"/>
      <c r="M11" s="76">
        <v>0</v>
      </c>
      <c r="N11" s="75">
        <v>626896.77099999995</v>
      </c>
      <c r="O11" s="7"/>
      <c r="P11" s="75">
        <v>815.17275994805595</v>
      </c>
      <c r="Q11" s="76">
        <v>1</v>
      </c>
      <c r="R11" s="76">
        <v>7.6E-3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3.44</v>
      </c>
      <c r="M12" s="80">
        <v>0</v>
      </c>
      <c r="N12" s="81">
        <v>626896.77099999995</v>
      </c>
      <c r="P12" s="81">
        <v>815.17275994805595</v>
      </c>
      <c r="Q12" s="80">
        <v>1</v>
      </c>
      <c r="R12" s="80">
        <v>7.6E-3</v>
      </c>
    </row>
    <row r="13" spans="2:60">
      <c r="B13" s="79" t="s">
        <v>745</v>
      </c>
      <c r="I13" s="81">
        <v>3.44</v>
      </c>
      <c r="M13" s="80">
        <v>0</v>
      </c>
      <c r="N13" s="81">
        <v>626896.77099999995</v>
      </c>
      <c r="P13" s="81">
        <v>815.17275994805595</v>
      </c>
      <c r="Q13" s="80">
        <v>1</v>
      </c>
      <c r="R13" s="80">
        <v>7.6E-3</v>
      </c>
    </row>
    <row r="14" spans="2:60">
      <c r="B14" t="s">
        <v>768</v>
      </c>
      <c r="C14" t="s">
        <v>746</v>
      </c>
      <c r="D14" t="s">
        <v>747</v>
      </c>
      <c r="F14" t="s">
        <v>748</v>
      </c>
      <c r="G14" t="s">
        <v>749</v>
      </c>
      <c r="H14" t="s">
        <v>750</v>
      </c>
      <c r="I14" s="77">
        <v>3.44</v>
      </c>
      <c r="J14" t="s">
        <v>751</v>
      </c>
      <c r="K14" t="s">
        <v>102</v>
      </c>
      <c r="L14" s="78">
        <v>0</v>
      </c>
      <c r="M14" s="78">
        <v>0</v>
      </c>
      <c r="N14" s="77">
        <v>626896.77099999995</v>
      </c>
      <c r="O14" s="77">
        <v>130.03301303462226</v>
      </c>
      <c r="P14" s="77">
        <v>815.17275994805595</v>
      </c>
      <c r="Q14" s="78">
        <v>1</v>
      </c>
      <c r="R14" s="78">
        <v>7.6E-3</v>
      </c>
    </row>
    <row r="15" spans="2:60">
      <c r="B15" s="79" t="s">
        <v>752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215</v>
      </c>
      <c r="D16" t="s">
        <v>215</v>
      </c>
      <c r="F16" t="s">
        <v>215</v>
      </c>
      <c r="I16" s="77">
        <v>0</v>
      </c>
      <c r="J16" t="s">
        <v>215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753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215</v>
      </c>
      <c r="D18" t="s">
        <v>215</v>
      </c>
      <c r="F18" t="s">
        <v>215</v>
      </c>
      <c r="I18" s="77">
        <v>0</v>
      </c>
      <c r="J18" t="s">
        <v>215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754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215</v>
      </c>
      <c r="D20" t="s">
        <v>215</v>
      </c>
      <c r="F20" t="s">
        <v>215</v>
      </c>
      <c r="I20" s="77">
        <v>0</v>
      </c>
      <c r="J20" t="s">
        <v>215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755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215</v>
      </c>
      <c r="D22" t="s">
        <v>215</v>
      </c>
      <c r="F22" t="s">
        <v>215</v>
      </c>
      <c r="I22" s="77">
        <v>0</v>
      </c>
      <c r="J22" t="s">
        <v>215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756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757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215</v>
      </c>
      <c r="D25" t="s">
        <v>215</v>
      </c>
      <c r="F25" t="s">
        <v>215</v>
      </c>
      <c r="I25" s="77">
        <v>0</v>
      </c>
      <c r="J25" t="s">
        <v>215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758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215</v>
      </c>
      <c r="D27" t="s">
        <v>215</v>
      </c>
      <c r="F27" t="s">
        <v>215</v>
      </c>
      <c r="I27" s="77">
        <v>0</v>
      </c>
      <c r="J27" t="s">
        <v>215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759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760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761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215</v>
      </c>
      <c r="D34" t="s">
        <v>215</v>
      </c>
      <c r="F34" t="s">
        <v>215</v>
      </c>
      <c r="I34" s="77">
        <v>0</v>
      </c>
      <c r="J34" t="s">
        <v>215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753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215</v>
      </c>
      <c r="D36" t="s">
        <v>215</v>
      </c>
      <c r="F36" t="s">
        <v>215</v>
      </c>
      <c r="I36" s="77">
        <v>0</v>
      </c>
      <c r="J36" t="s">
        <v>215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754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t="s">
        <v>215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760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t="s">
        <v>215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276</v>
      </c>
    </row>
    <row r="43" spans="2:18">
      <c r="B43" t="s">
        <v>277</v>
      </c>
    </row>
    <row r="44" spans="2:18">
      <c r="B44" t="s">
        <v>278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677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678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762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763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575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764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215</v>
      </c>
      <c r="E14" s="78">
        <v>0</v>
      </c>
      <c r="F14" t="s">
        <v>215</v>
      </c>
      <c r="G14" s="77">
        <v>0</v>
      </c>
      <c r="H14" s="78">
        <v>0</v>
      </c>
      <c r="I14" s="78">
        <v>0</v>
      </c>
    </row>
    <row r="15" spans="2:55">
      <c r="B15" s="79" t="s">
        <v>765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215</v>
      </c>
      <c r="E16" s="78">
        <v>0</v>
      </c>
      <c r="F16" t="s">
        <v>215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764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215</v>
      </c>
      <c r="E19" s="78">
        <v>0</v>
      </c>
      <c r="F19" t="s">
        <v>215</v>
      </c>
      <c r="G19" s="77">
        <v>0</v>
      </c>
      <c r="H19" s="78">
        <v>0</v>
      </c>
      <c r="I19" s="78">
        <v>0</v>
      </c>
    </row>
    <row r="20" spans="2:9">
      <c r="B20" s="79" t="s">
        <v>765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215</v>
      </c>
      <c r="E21" s="78">
        <v>0</v>
      </c>
      <c r="F21" t="s">
        <v>215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141.62302543999999</v>
      </c>
      <c r="J11" s="76">
        <v>1</v>
      </c>
      <c r="K11" s="76">
        <v>1.2999999999999999E-3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C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141.62302543999999</v>
      </c>
      <c r="J14" s="80">
        <v>1</v>
      </c>
      <c r="K14" s="80">
        <v>1.2999999999999999E-3</v>
      </c>
    </row>
    <row r="15" spans="2:60">
      <c r="B15" t="s">
        <v>766</v>
      </c>
      <c r="C15" t="s">
        <v>767</v>
      </c>
      <c r="D15" t="s">
        <v>215</v>
      </c>
      <c r="E15" t="s">
        <v>403</v>
      </c>
      <c r="F15" s="78">
        <v>0</v>
      </c>
      <c r="G15" t="s">
        <v>106</v>
      </c>
      <c r="H15" s="78">
        <v>0</v>
      </c>
      <c r="I15" s="77">
        <v>141.62302543999999</v>
      </c>
      <c r="J15" s="78">
        <v>1</v>
      </c>
      <c r="K15" s="78">
        <v>1.2999999999999999E-3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215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677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678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677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678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575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883913-9E6E-4084-B0C2-E29C434E4310}"/>
</file>

<file path=customXml/itemProps2.xml><?xml version="1.0" encoding="utf-8"?>
<ds:datastoreItem xmlns:ds="http://schemas.openxmlformats.org/officeDocument/2006/customXml" ds:itemID="{DA89BC48-0883-4F4C-A58C-411F856EAE28}"/>
</file>

<file path=customXml/itemProps3.xml><?xml version="1.0" encoding="utf-8"?>
<ds:datastoreItem xmlns:ds="http://schemas.openxmlformats.org/officeDocument/2006/customXml" ds:itemID="{3777BDA1-A37A-48A5-992F-A82A1ECE7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2023-10-22T09:16:39Z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