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מרכיבי תשואה נוסטרו\בעבודה\"/>
    </mc:Choice>
  </mc:AlternateContent>
  <bookViews>
    <workbookView xWindow="0" yWindow="0" windowWidth="25200" windowHeight="9885" activeTab="1"/>
  </bookViews>
  <sheets>
    <sheet name="כללי והון" sheetId="1" r:id="rId1"/>
    <sheet name="חיים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1" l="1"/>
  <c r="X15" i="1"/>
  <c r="X17" i="1"/>
  <c r="V10" i="1" l="1"/>
  <c r="V15" i="1"/>
  <c r="V17" i="1"/>
  <c r="T10" i="1"/>
  <c r="T15" i="1"/>
  <c r="T17" i="1"/>
  <c r="X45" i="1"/>
  <c r="X20" i="1" s="1"/>
  <c r="X43" i="1" l="1"/>
  <c r="X18" i="1" s="1"/>
  <c r="X39" i="1" l="1"/>
  <c r="X14" i="1" s="1"/>
  <c r="P34" i="1" l="1"/>
  <c r="R33" i="1" l="1"/>
  <c r="T43" i="1" l="1"/>
  <c r="V39" i="1" l="1"/>
  <c r="T39" i="1" l="1"/>
  <c r="X14" i="3"/>
  <c r="X15" i="3"/>
  <c r="X17" i="3"/>
  <c r="X18" i="3"/>
  <c r="X19" i="3"/>
  <c r="X20" i="3"/>
  <c r="X48" i="3"/>
  <c r="X23" i="3" s="1"/>
  <c r="V14" i="3" l="1"/>
  <c r="V15" i="3"/>
  <c r="V17" i="3"/>
  <c r="V18" i="3"/>
  <c r="V19" i="3"/>
  <c r="V48" i="3" l="1"/>
  <c r="T48" i="3"/>
  <c r="V45" i="3"/>
  <c r="T45" i="3"/>
  <c r="T38" i="3" l="1"/>
  <c r="N16" i="1" l="1"/>
  <c r="J16" i="3" l="1"/>
  <c r="H33" i="3" l="1"/>
  <c r="N8" i="3" s="1"/>
  <c r="D47" i="3"/>
  <c r="D38" i="3"/>
  <c r="B48" i="3"/>
  <c r="B47" i="3"/>
  <c r="L48" i="3" l="1"/>
  <c r="L47" i="3"/>
  <c r="D48" i="3" l="1"/>
  <c r="B51" i="3"/>
  <c r="D51" i="3"/>
  <c r="D50" i="3"/>
  <c r="F51" i="3"/>
  <c r="F50" i="3"/>
  <c r="F48" i="3"/>
  <c r="F47" i="3"/>
  <c r="F41" i="3"/>
  <c r="F38" i="3"/>
  <c r="F37" i="3"/>
  <c r="F36" i="3"/>
  <c r="F35" i="3"/>
  <c r="F34" i="3"/>
  <c r="F33" i="3"/>
  <c r="D36" i="3"/>
  <c r="D39" i="3"/>
  <c r="D40" i="3"/>
  <c r="D42" i="3"/>
  <c r="D43" i="3"/>
  <c r="D44" i="3"/>
  <c r="D45" i="3"/>
  <c r="D34" i="3"/>
  <c r="B38" i="3"/>
  <c r="B41" i="3" l="1"/>
  <c r="B36" i="3"/>
  <c r="B35" i="3"/>
  <c r="D35" i="3" s="1"/>
  <c r="B37" i="3"/>
  <c r="D37" i="3" s="1"/>
  <c r="B33" i="3"/>
  <c r="D33" i="3" s="1"/>
  <c r="B34" i="3" l="1"/>
  <c r="B50" i="3" l="1"/>
  <c r="J51" i="3" l="1"/>
  <c r="J50" i="3"/>
  <c r="H51" i="3"/>
  <c r="H50" i="3"/>
  <c r="J48" i="3"/>
  <c r="J47" i="3"/>
  <c r="H48" i="3"/>
  <c r="H47" i="3"/>
  <c r="H40" i="3"/>
  <c r="H42" i="3"/>
  <c r="H43" i="3"/>
  <c r="H44" i="3"/>
  <c r="H45" i="3"/>
  <c r="H39" i="3"/>
  <c r="H38" i="3"/>
  <c r="H37" i="3"/>
  <c r="H36" i="3"/>
  <c r="H35" i="3"/>
  <c r="H34" i="3"/>
  <c r="J41" i="3"/>
  <c r="H41" i="3" s="1"/>
  <c r="J38" i="3"/>
  <c r="J37" i="3"/>
  <c r="J36" i="3"/>
  <c r="J35" i="3"/>
  <c r="J34" i="3"/>
  <c r="J33" i="3"/>
  <c r="L51" i="3"/>
  <c r="L50" i="3"/>
  <c r="L41" i="3"/>
  <c r="L38" i="3"/>
  <c r="L37" i="3"/>
  <c r="L36" i="3"/>
  <c r="L35" i="3"/>
  <c r="L34" i="3"/>
  <c r="L33" i="3"/>
  <c r="R48" i="3" l="1"/>
  <c r="P48" i="3"/>
  <c r="V23" i="3" s="1"/>
  <c r="N48" i="3"/>
  <c r="T23" i="3" s="1"/>
  <c r="N39" i="3"/>
  <c r="T14" i="3" s="1"/>
  <c r="N40" i="3"/>
  <c r="T15" i="3" s="1"/>
  <c r="N42" i="3"/>
  <c r="T17" i="3" s="1"/>
  <c r="N43" i="3"/>
  <c r="T18" i="3" s="1"/>
  <c r="N44" i="3"/>
  <c r="T19" i="3" s="1"/>
  <c r="R41" i="3" l="1"/>
  <c r="R38" i="3"/>
  <c r="R37" i="3"/>
  <c r="R36" i="3"/>
  <c r="R35" i="3"/>
  <c r="R34" i="3"/>
  <c r="R9" i="3" s="1"/>
  <c r="R33" i="3"/>
  <c r="R8" i="3" s="1"/>
  <c r="P45" i="3" l="1"/>
  <c r="N45" i="3" l="1"/>
  <c r="T20" i="3" s="1"/>
  <c r="V20" i="3"/>
  <c r="R51" i="3"/>
  <c r="R47" i="3" l="1"/>
  <c r="R50" i="3"/>
  <c r="L52" i="3" l="1"/>
  <c r="M50" i="3" s="1"/>
  <c r="D52" i="3"/>
  <c r="J26" i="3"/>
  <c r="L25" i="3"/>
  <c r="F49" i="3"/>
  <c r="G47" i="3" s="1"/>
  <c r="P23" i="3"/>
  <c r="J49" i="3"/>
  <c r="L19" i="3"/>
  <c r="H19" i="3"/>
  <c r="N18" i="3"/>
  <c r="J12" i="3"/>
  <c r="J8" i="3"/>
  <c r="D46" i="3"/>
  <c r="R26" i="3"/>
  <c r="L26" i="3"/>
  <c r="H26" i="3"/>
  <c r="D26" i="3"/>
  <c r="B26" i="3"/>
  <c r="R25" i="3"/>
  <c r="J25" i="3"/>
  <c r="F25" i="3"/>
  <c r="D25" i="3"/>
  <c r="B25" i="3"/>
  <c r="R23" i="3"/>
  <c r="N23" i="3"/>
  <c r="J23" i="3"/>
  <c r="H23" i="3"/>
  <c r="F23" i="3"/>
  <c r="D23" i="3"/>
  <c r="B23" i="3"/>
  <c r="L22" i="3"/>
  <c r="J22" i="3"/>
  <c r="H22" i="3"/>
  <c r="F22" i="3"/>
  <c r="D22" i="3"/>
  <c r="D24" i="3" s="1"/>
  <c r="E23" i="3" s="1"/>
  <c r="R20" i="3"/>
  <c r="L20" i="3"/>
  <c r="D20" i="3"/>
  <c r="R19" i="3"/>
  <c r="P19" i="3"/>
  <c r="J19" i="3"/>
  <c r="F19" i="3"/>
  <c r="D19" i="3"/>
  <c r="B19" i="3"/>
  <c r="R18" i="3"/>
  <c r="P18" i="3"/>
  <c r="L18" i="3"/>
  <c r="J18" i="3"/>
  <c r="F18" i="3"/>
  <c r="D18" i="3"/>
  <c r="R17" i="3"/>
  <c r="P17" i="3"/>
  <c r="N17" i="3"/>
  <c r="L17" i="3"/>
  <c r="J17" i="3"/>
  <c r="H17" i="3"/>
  <c r="F17" i="3"/>
  <c r="D17" i="3"/>
  <c r="B17" i="3"/>
  <c r="R16" i="3"/>
  <c r="L16" i="3"/>
  <c r="D16" i="3"/>
  <c r="R15" i="3"/>
  <c r="P15" i="3"/>
  <c r="N15" i="3"/>
  <c r="L15" i="3"/>
  <c r="J15" i="3"/>
  <c r="H15" i="3"/>
  <c r="F15" i="3"/>
  <c r="D15" i="3"/>
  <c r="B15" i="3"/>
  <c r="R14" i="3"/>
  <c r="P14" i="3"/>
  <c r="L14" i="3"/>
  <c r="J14" i="3"/>
  <c r="H14" i="3"/>
  <c r="D14" i="3"/>
  <c r="B14" i="3"/>
  <c r="R13" i="3"/>
  <c r="L13" i="3"/>
  <c r="J13" i="3"/>
  <c r="H13" i="3"/>
  <c r="F13" i="3"/>
  <c r="B13" i="3"/>
  <c r="R12" i="3"/>
  <c r="L12" i="3"/>
  <c r="F12" i="3"/>
  <c r="D12" i="3"/>
  <c r="R11" i="3"/>
  <c r="L11" i="3"/>
  <c r="J11" i="3"/>
  <c r="F11" i="3"/>
  <c r="D11" i="3"/>
  <c r="B11" i="3"/>
  <c r="R10" i="3"/>
  <c r="L10" i="3"/>
  <c r="J10" i="3"/>
  <c r="H10" i="3"/>
  <c r="F10" i="3"/>
  <c r="D10" i="3"/>
  <c r="B10" i="3"/>
  <c r="L9" i="3"/>
  <c r="J9" i="3"/>
  <c r="H9" i="3"/>
  <c r="F9" i="3"/>
  <c r="B9" i="3"/>
  <c r="L8" i="3"/>
  <c r="F8" i="3"/>
  <c r="D8" i="3"/>
  <c r="R10" i="1"/>
  <c r="R17" i="1"/>
  <c r="P17" i="1"/>
  <c r="P15" i="1"/>
  <c r="P10" i="1"/>
  <c r="N10" i="1"/>
  <c r="N15" i="1"/>
  <c r="N17" i="1"/>
  <c r="L10" i="1"/>
  <c r="L15" i="1"/>
  <c r="L17" i="1"/>
  <c r="J17" i="1"/>
  <c r="J15" i="1"/>
  <c r="J10" i="1"/>
  <c r="H15" i="1"/>
  <c r="F10" i="1"/>
  <c r="F15" i="1"/>
  <c r="F17" i="1"/>
  <c r="D10" i="1"/>
  <c r="D15" i="1"/>
  <c r="D17" i="1"/>
  <c r="B15" i="1"/>
  <c r="F51" i="1"/>
  <c r="F26" i="1" s="1"/>
  <c r="F50" i="1"/>
  <c r="F25" i="1" s="1"/>
  <c r="F48" i="1"/>
  <c r="F23" i="1" s="1"/>
  <c r="F47" i="1"/>
  <c r="F22" i="1" s="1"/>
  <c r="F45" i="1"/>
  <c r="F20" i="1" s="1"/>
  <c r="F43" i="1"/>
  <c r="F18" i="1" s="1"/>
  <c r="F39" i="1"/>
  <c r="F14" i="1" s="1"/>
  <c r="F24" i="1" l="1"/>
  <c r="G23" i="1" s="1"/>
  <c r="F27" i="1"/>
  <c r="G26" i="1" s="1"/>
  <c r="F52" i="1"/>
  <c r="G50" i="1" s="1"/>
  <c r="F49" i="1"/>
  <c r="G48" i="1" s="1"/>
  <c r="G51" i="1"/>
  <c r="D27" i="3"/>
  <c r="E25" i="3" s="1"/>
  <c r="J27" i="3"/>
  <c r="K26" i="3" s="1"/>
  <c r="B27" i="3"/>
  <c r="C26" i="3" s="1"/>
  <c r="R27" i="3"/>
  <c r="S26" i="3" s="1"/>
  <c r="R21" i="3"/>
  <c r="S20" i="3" s="1"/>
  <c r="L21" i="3"/>
  <c r="M19" i="3" s="1"/>
  <c r="J24" i="3"/>
  <c r="K22" i="3" s="1"/>
  <c r="F24" i="3"/>
  <c r="G22" i="3" s="1"/>
  <c r="G48" i="3"/>
  <c r="G49" i="3" s="1"/>
  <c r="E40" i="3"/>
  <c r="E35" i="3"/>
  <c r="E42" i="3"/>
  <c r="E34" i="3"/>
  <c r="E38" i="3"/>
  <c r="E41" i="3"/>
  <c r="E45" i="3"/>
  <c r="L23" i="3"/>
  <c r="L24" i="3" s="1"/>
  <c r="M22" i="3" s="1"/>
  <c r="H25" i="3"/>
  <c r="H52" i="3"/>
  <c r="I50" i="3" s="1"/>
  <c r="D9" i="3"/>
  <c r="H11" i="3"/>
  <c r="D13" i="3"/>
  <c r="F14" i="3"/>
  <c r="F16" i="3"/>
  <c r="F46" i="3"/>
  <c r="E44" i="3"/>
  <c r="J46" i="3"/>
  <c r="B49" i="3"/>
  <c r="C48" i="3" s="1"/>
  <c r="B22" i="3"/>
  <c r="E51" i="3"/>
  <c r="R49" i="3"/>
  <c r="S48" i="3" s="1"/>
  <c r="R22" i="3"/>
  <c r="R24" i="3" s="1"/>
  <c r="E33" i="3"/>
  <c r="E37" i="3"/>
  <c r="F20" i="3"/>
  <c r="N19" i="3"/>
  <c r="E22" i="3"/>
  <c r="E24" i="3" s="1"/>
  <c r="H24" i="3"/>
  <c r="I23" i="3" s="1"/>
  <c r="E36" i="3"/>
  <c r="E43" i="3"/>
  <c r="K48" i="3"/>
  <c r="E50" i="3"/>
  <c r="L27" i="3"/>
  <c r="M25" i="3" s="1"/>
  <c r="F26" i="3"/>
  <c r="F27" i="3" s="1"/>
  <c r="G25" i="3" s="1"/>
  <c r="R46" i="3"/>
  <c r="S38" i="3" s="1"/>
  <c r="M51" i="3"/>
  <c r="M52" i="3" s="1"/>
  <c r="E39" i="3"/>
  <c r="L46" i="3"/>
  <c r="M44" i="3" s="1"/>
  <c r="K47" i="3"/>
  <c r="D49" i="3"/>
  <c r="E48" i="3" s="1"/>
  <c r="H49" i="3"/>
  <c r="I47" i="3" s="1"/>
  <c r="L49" i="3"/>
  <c r="M47" i="3" s="1"/>
  <c r="B52" i="3"/>
  <c r="C50" i="3" s="1"/>
  <c r="F52" i="3"/>
  <c r="G50" i="3" s="1"/>
  <c r="J52" i="3"/>
  <c r="K51" i="3" s="1"/>
  <c r="R52" i="3"/>
  <c r="S50" i="3" s="1"/>
  <c r="D21" i="3" l="1"/>
  <c r="E18" i="3" s="1"/>
  <c r="E26" i="3"/>
  <c r="E27" i="3" s="1"/>
  <c r="C25" i="3"/>
  <c r="C27" i="3" s="1"/>
  <c r="G22" i="1"/>
  <c r="G25" i="1"/>
  <c r="G27" i="1" s="1"/>
  <c r="G52" i="1"/>
  <c r="G24" i="1"/>
  <c r="G47" i="1"/>
  <c r="G49" i="1" s="1"/>
  <c r="K25" i="3"/>
  <c r="K27" i="3" s="1"/>
  <c r="G41" i="3"/>
  <c r="G33" i="3"/>
  <c r="S10" i="3"/>
  <c r="S25" i="3"/>
  <c r="S27" i="3" s="1"/>
  <c r="E52" i="3"/>
  <c r="G23" i="3"/>
  <c r="G24" i="3" s="1"/>
  <c r="K23" i="3"/>
  <c r="K24" i="3" s="1"/>
  <c r="K49" i="3"/>
  <c r="M14" i="3"/>
  <c r="M12" i="3"/>
  <c r="M9" i="3"/>
  <c r="M17" i="3"/>
  <c r="S9" i="3"/>
  <c r="S33" i="3"/>
  <c r="S40" i="3"/>
  <c r="S45" i="3"/>
  <c r="S19" i="3"/>
  <c r="S41" i="3"/>
  <c r="S17" i="3"/>
  <c r="S12" i="3"/>
  <c r="S18" i="3"/>
  <c r="S16" i="3"/>
  <c r="S15" i="3"/>
  <c r="S8" i="3"/>
  <c r="S39" i="3"/>
  <c r="S36" i="3"/>
  <c r="S11" i="3"/>
  <c r="S14" i="3"/>
  <c r="S13" i="3"/>
  <c r="M48" i="3"/>
  <c r="M49" i="3" s="1"/>
  <c r="M43" i="3"/>
  <c r="M33" i="3"/>
  <c r="M41" i="3"/>
  <c r="M11" i="3"/>
  <c r="M18" i="3"/>
  <c r="M15" i="3"/>
  <c r="M37" i="3"/>
  <c r="M8" i="3"/>
  <c r="M20" i="3"/>
  <c r="M10" i="3"/>
  <c r="M16" i="3"/>
  <c r="M13" i="3"/>
  <c r="I48" i="3"/>
  <c r="I49" i="3" s="1"/>
  <c r="C47" i="3"/>
  <c r="C49" i="3" s="1"/>
  <c r="K42" i="3"/>
  <c r="K40" i="3"/>
  <c r="K35" i="3"/>
  <c r="K41" i="3"/>
  <c r="K39" i="3"/>
  <c r="K38" i="3"/>
  <c r="K44" i="3"/>
  <c r="K37" i="3"/>
  <c r="K43" i="3"/>
  <c r="K33" i="3"/>
  <c r="K34" i="3"/>
  <c r="K36" i="3"/>
  <c r="E46" i="3"/>
  <c r="N14" i="3"/>
  <c r="G37" i="3"/>
  <c r="E10" i="3"/>
  <c r="E15" i="3"/>
  <c r="E11" i="3"/>
  <c r="I51" i="3"/>
  <c r="I52" i="3" s="1"/>
  <c r="S51" i="3"/>
  <c r="S52" i="3" s="1"/>
  <c r="G44" i="3"/>
  <c r="E9" i="3"/>
  <c r="E14" i="3"/>
  <c r="K50" i="3"/>
  <c r="K52" i="3" s="1"/>
  <c r="M40" i="3"/>
  <c r="M35" i="3"/>
  <c r="M38" i="3"/>
  <c r="M34" i="3"/>
  <c r="M42" i="3"/>
  <c r="M36" i="3"/>
  <c r="G34" i="3"/>
  <c r="M45" i="3"/>
  <c r="G51" i="3"/>
  <c r="G52" i="3" s="1"/>
  <c r="B18" i="3"/>
  <c r="H18" i="3"/>
  <c r="B12" i="3"/>
  <c r="H12" i="3"/>
  <c r="G43" i="3"/>
  <c r="I22" i="3"/>
  <c r="I24" i="3" s="1"/>
  <c r="C51" i="3"/>
  <c r="C52" i="3" s="1"/>
  <c r="E19" i="3"/>
  <c r="B24" i="3"/>
  <c r="C23" i="3" s="1"/>
  <c r="J20" i="3"/>
  <c r="J21" i="3" s="1"/>
  <c r="K45" i="3"/>
  <c r="G35" i="3"/>
  <c r="G42" i="3"/>
  <c r="G40" i="3"/>
  <c r="E17" i="3"/>
  <c r="E47" i="3"/>
  <c r="E49" i="3" s="1"/>
  <c r="S47" i="3"/>
  <c r="S49" i="3" s="1"/>
  <c r="H27" i="3"/>
  <c r="I26" i="3" s="1"/>
  <c r="M23" i="3"/>
  <c r="M24" i="3" s="1"/>
  <c r="F21" i="3"/>
  <c r="E12" i="3"/>
  <c r="G38" i="3"/>
  <c r="S46" i="3"/>
  <c r="S42" i="3"/>
  <c r="S35" i="3"/>
  <c r="S43" i="3"/>
  <c r="G26" i="3"/>
  <c r="G27" i="3" s="1"/>
  <c r="S44" i="3"/>
  <c r="G45" i="3"/>
  <c r="B46" i="3"/>
  <c r="B8" i="3"/>
  <c r="H8" i="3"/>
  <c r="S23" i="3"/>
  <c r="E20" i="3"/>
  <c r="P20" i="3"/>
  <c r="S37" i="3"/>
  <c r="M26" i="3"/>
  <c r="M27" i="3" s="1"/>
  <c r="E13" i="3"/>
  <c r="M39" i="3"/>
  <c r="S34" i="3"/>
  <c r="H16" i="3"/>
  <c r="B16" i="3"/>
  <c r="G36" i="3"/>
  <c r="G39" i="3"/>
  <c r="E16" i="3"/>
  <c r="E8" i="3"/>
  <c r="I25" i="3" l="1"/>
  <c r="I27" i="3" s="1"/>
  <c r="C22" i="3"/>
  <c r="C24" i="3" s="1"/>
  <c r="M21" i="3"/>
  <c r="M46" i="3"/>
  <c r="S21" i="3"/>
  <c r="S22" i="3"/>
  <c r="S24" i="3" s="1"/>
  <c r="G46" i="3"/>
  <c r="G12" i="3"/>
  <c r="G13" i="3"/>
  <c r="G15" i="3"/>
  <c r="G8" i="3"/>
  <c r="G18" i="3"/>
  <c r="G19" i="3"/>
  <c r="G10" i="3"/>
  <c r="G9" i="3"/>
  <c r="G11" i="3"/>
  <c r="G17" i="3"/>
  <c r="K9" i="3"/>
  <c r="K18" i="3"/>
  <c r="K14" i="3"/>
  <c r="K8" i="3"/>
  <c r="K15" i="3"/>
  <c r="K17" i="3"/>
  <c r="K13" i="3"/>
  <c r="K11" i="3"/>
  <c r="K19" i="3"/>
  <c r="K12" i="3"/>
  <c r="K10" i="3"/>
  <c r="G16" i="3"/>
  <c r="C40" i="3"/>
  <c r="C42" i="3"/>
  <c r="C38" i="3"/>
  <c r="C36" i="3"/>
  <c r="C44" i="3"/>
  <c r="C35" i="3"/>
  <c r="C39" i="3"/>
  <c r="C34" i="3"/>
  <c r="K16" i="3"/>
  <c r="C37" i="3"/>
  <c r="G20" i="3"/>
  <c r="C33" i="3"/>
  <c r="K20" i="3"/>
  <c r="C45" i="3"/>
  <c r="B20" i="3"/>
  <c r="K46" i="3"/>
  <c r="E21" i="3"/>
  <c r="C43" i="3"/>
  <c r="C41" i="3"/>
  <c r="N20" i="3"/>
  <c r="H20" i="3"/>
  <c r="H21" i="3" s="1"/>
  <c r="I8" i="3" s="1"/>
  <c r="H46" i="3"/>
  <c r="G14" i="3"/>
  <c r="I14" i="3" l="1"/>
  <c r="I9" i="3"/>
  <c r="I10" i="3"/>
  <c r="I19" i="3"/>
  <c r="I17" i="3"/>
  <c r="I13" i="3"/>
  <c r="I15" i="3"/>
  <c r="I11" i="3"/>
  <c r="C46" i="3"/>
  <c r="K21" i="3"/>
  <c r="I18" i="3"/>
  <c r="I20" i="3"/>
  <c r="I42" i="3"/>
  <c r="I35" i="3"/>
  <c r="I40" i="3"/>
  <c r="I38" i="3"/>
  <c r="I34" i="3"/>
  <c r="I44" i="3"/>
  <c r="I33" i="3"/>
  <c r="I36" i="3"/>
  <c r="I39" i="3"/>
  <c r="I41" i="3"/>
  <c r="I43" i="3"/>
  <c r="I37" i="3"/>
  <c r="I12" i="3"/>
  <c r="I45" i="3"/>
  <c r="I16" i="3"/>
  <c r="B21" i="3"/>
  <c r="G21" i="3"/>
  <c r="I21" i="3" l="1"/>
  <c r="C11" i="3"/>
  <c r="C13" i="3"/>
  <c r="C19" i="3"/>
  <c r="C15" i="3"/>
  <c r="C9" i="3"/>
  <c r="C14" i="3"/>
  <c r="C10" i="3"/>
  <c r="C17" i="3"/>
  <c r="C16" i="3"/>
  <c r="C18" i="3"/>
  <c r="C12" i="3"/>
  <c r="C8" i="3"/>
  <c r="I46" i="3"/>
  <c r="C20" i="3"/>
  <c r="C21" i="3" l="1"/>
  <c r="B51" i="1" l="1"/>
  <c r="B26" i="1" s="1"/>
  <c r="B50" i="1"/>
  <c r="B25" i="1" s="1"/>
  <c r="B48" i="1"/>
  <c r="B23" i="1" s="1"/>
  <c r="B47" i="1"/>
  <c r="B22" i="1" s="1"/>
  <c r="B42" i="1"/>
  <c r="B35" i="1"/>
  <c r="D51" i="1"/>
  <c r="D26" i="1" s="1"/>
  <c r="D50" i="1"/>
  <c r="D25" i="1" s="1"/>
  <c r="D48" i="1"/>
  <c r="D23" i="1" s="1"/>
  <c r="D47" i="1"/>
  <c r="D22" i="1" s="1"/>
  <c r="D43" i="1"/>
  <c r="D18" i="1" s="1"/>
  <c r="D39" i="1"/>
  <c r="D14" i="1" s="1"/>
  <c r="B39" i="1" l="1"/>
  <c r="B14" i="1" s="1"/>
  <c r="D27" i="1"/>
  <c r="E25" i="1" s="1"/>
  <c r="D52" i="1"/>
  <c r="E51" i="1" s="1"/>
  <c r="B10" i="1"/>
  <c r="H10" i="1"/>
  <c r="B43" i="1"/>
  <c r="B24" i="1"/>
  <c r="C22" i="1" s="1"/>
  <c r="B49" i="1"/>
  <c r="C47" i="1" s="1"/>
  <c r="D45" i="1"/>
  <c r="D24" i="1"/>
  <c r="E22" i="1" s="1"/>
  <c r="D49" i="1"/>
  <c r="E47" i="1" s="1"/>
  <c r="E26" i="1"/>
  <c r="B17" i="1"/>
  <c r="H17" i="1"/>
  <c r="B27" i="1"/>
  <c r="C26" i="1" s="1"/>
  <c r="B52" i="1"/>
  <c r="C51" i="1" s="1"/>
  <c r="E48" i="1" l="1"/>
  <c r="E49" i="1" s="1"/>
  <c r="C23" i="1"/>
  <c r="B45" i="1"/>
  <c r="C24" i="1"/>
  <c r="E50" i="1"/>
  <c r="E52" i="1" s="1"/>
  <c r="C25" i="1"/>
  <c r="C27" i="1" s="1"/>
  <c r="E27" i="1"/>
  <c r="C50" i="1"/>
  <c r="C52" i="1" s="1"/>
  <c r="D20" i="1"/>
  <c r="B18" i="1"/>
  <c r="E23" i="1"/>
  <c r="E24" i="1" s="1"/>
  <c r="C48" i="1"/>
  <c r="C49" i="1" s="1"/>
  <c r="D44" i="1"/>
  <c r="D38" i="1"/>
  <c r="D34" i="1"/>
  <c r="F44" i="1"/>
  <c r="F41" i="1"/>
  <c r="F38" i="1"/>
  <c r="F36" i="1"/>
  <c r="F34" i="1"/>
  <c r="F33" i="1"/>
  <c r="F8" i="1" l="1"/>
  <c r="F11" i="1"/>
  <c r="F16" i="1"/>
  <c r="D9" i="1"/>
  <c r="D19" i="1"/>
  <c r="B44" i="1"/>
  <c r="F9" i="1"/>
  <c r="F13" i="1"/>
  <c r="F19" i="1"/>
  <c r="D13" i="1"/>
  <c r="B20" i="1"/>
  <c r="F37" i="1"/>
  <c r="D41" i="1"/>
  <c r="B34" i="1"/>
  <c r="B38" i="1"/>
  <c r="B9" i="1" l="1"/>
  <c r="F12" i="1"/>
  <c r="B19" i="1"/>
  <c r="F46" i="1"/>
  <c r="B13" i="1"/>
  <c r="D16" i="1"/>
  <c r="B41" i="1"/>
  <c r="D33" i="1"/>
  <c r="G42" i="1" l="1"/>
  <c r="G43" i="1"/>
  <c r="G40" i="1"/>
  <c r="G35" i="1"/>
  <c r="G45" i="1"/>
  <c r="G39" i="1"/>
  <c r="G33" i="1"/>
  <c r="G36" i="1"/>
  <c r="G41" i="1"/>
  <c r="G34" i="1"/>
  <c r="G38" i="1"/>
  <c r="G44" i="1"/>
  <c r="G37" i="1"/>
  <c r="D8" i="1"/>
  <c r="B33" i="1"/>
  <c r="B16" i="1"/>
  <c r="D37" i="1"/>
  <c r="D12" i="1" l="1"/>
  <c r="B37" i="1"/>
  <c r="B8" i="1"/>
  <c r="G46" i="1"/>
  <c r="D36" i="1"/>
  <c r="D11" i="1" l="1"/>
  <c r="D46" i="1"/>
  <c r="E36" i="1" s="1"/>
  <c r="B12" i="1"/>
  <c r="B36" i="1"/>
  <c r="B11" i="1" l="1"/>
  <c r="B46" i="1"/>
  <c r="C36" i="1" s="1"/>
  <c r="E40" i="1"/>
  <c r="E42" i="1"/>
  <c r="E35" i="1"/>
  <c r="E39" i="1"/>
  <c r="E43" i="1"/>
  <c r="E45" i="1"/>
  <c r="E34" i="1"/>
  <c r="E44" i="1"/>
  <c r="E38" i="1"/>
  <c r="E41" i="1"/>
  <c r="E33" i="1"/>
  <c r="E37" i="1"/>
  <c r="L51" i="1"/>
  <c r="L26" i="1" s="1"/>
  <c r="L50" i="1"/>
  <c r="L25" i="1" s="1"/>
  <c r="L48" i="1"/>
  <c r="L23" i="1" s="1"/>
  <c r="L47" i="1"/>
  <c r="L22" i="1" s="1"/>
  <c r="L45" i="1"/>
  <c r="L20" i="1" s="1"/>
  <c r="L43" i="1"/>
  <c r="L18" i="1" s="1"/>
  <c r="L39" i="1"/>
  <c r="L14" i="1" s="1"/>
  <c r="E46" i="1" l="1"/>
  <c r="C40" i="1"/>
  <c r="C42" i="1"/>
  <c r="C39" i="1"/>
  <c r="C35" i="1"/>
  <c r="C43" i="1"/>
  <c r="C45" i="1"/>
  <c r="C44" i="1"/>
  <c r="C34" i="1"/>
  <c r="C38" i="1"/>
  <c r="C41" i="1"/>
  <c r="C33" i="1"/>
  <c r="C37" i="1"/>
  <c r="L52" i="1"/>
  <c r="L49" i="1"/>
  <c r="M47" i="1" s="1"/>
  <c r="M50" i="1"/>
  <c r="L27" i="1"/>
  <c r="M25" i="1" s="1"/>
  <c r="M51" i="1"/>
  <c r="L24" i="1"/>
  <c r="M23" i="1" s="1"/>
  <c r="J48" i="1"/>
  <c r="H48" i="1"/>
  <c r="M48" i="1" l="1"/>
  <c r="M49" i="1" s="1"/>
  <c r="C46" i="1"/>
  <c r="M22" i="1"/>
  <c r="M26" i="1"/>
  <c r="M27" i="1" s="1"/>
  <c r="J23" i="1"/>
  <c r="M24" i="1"/>
  <c r="M52" i="1"/>
  <c r="H23" i="1"/>
  <c r="J43" i="1" l="1"/>
  <c r="J39" i="1"/>
  <c r="J14" i="1" l="1"/>
  <c r="H39" i="1"/>
  <c r="J18" i="1"/>
  <c r="H43" i="1"/>
  <c r="L33" i="1"/>
  <c r="L8" i="1" s="1"/>
  <c r="H14" i="1" l="1"/>
  <c r="H18" i="1"/>
  <c r="L44" i="1"/>
  <c r="L19" i="1" s="1"/>
  <c r="L41" i="1"/>
  <c r="L16" i="1" s="1"/>
  <c r="L38" i="1"/>
  <c r="L13" i="1" s="1"/>
  <c r="L37" i="1"/>
  <c r="L12" i="1" s="1"/>
  <c r="L36" i="1"/>
  <c r="L11" i="1" s="1"/>
  <c r="L34" i="1"/>
  <c r="L46" i="1" l="1"/>
  <c r="M33" i="1" s="1"/>
  <c r="L9" i="1"/>
  <c r="M44" i="1"/>
  <c r="M41" i="1"/>
  <c r="M39" i="1"/>
  <c r="M45" i="1"/>
  <c r="P48" i="1"/>
  <c r="P23" i="1" s="1"/>
  <c r="N48" i="1"/>
  <c r="N23" i="1" s="1"/>
  <c r="N44" i="1"/>
  <c r="M36" i="1" l="1"/>
  <c r="M43" i="1"/>
  <c r="M38" i="1"/>
  <c r="M37" i="1"/>
  <c r="M40" i="1"/>
  <c r="M35" i="1"/>
  <c r="L21" i="1"/>
  <c r="M34" i="1"/>
  <c r="M42" i="1"/>
  <c r="M46" i="1" l="1"/>
  <c r="M14" i="1"/>
  <c r="M20" i="1"/>
  <c r="M10" i="1"/>
  <c r="M18" i="1"/>
  <c r="M17" i="1"/>
  <c r="M15" i="1"/>
  <c r="M8" i="1"/>
  <c r="M12" i="1"/>
  <c r="M16" i="1"/>
  <c r="M19" i="1"/>
  <c r="M13" i="1"/>
  <c r="M11" i="1"/>
  <c r="M9" i="1"/>
  <c r="M21" i="1" l="1"/>
  <c r="J44" i="1" l="1"/>
  <c r="J19" i="1" l="1"/>
  <c r="H44" i="1"/>
  <c r="N19" i="1" l="1"/>
  <c r="H19" i="1"/>
  <c r="J38" i="1" l="1"/>
  <c r="J33" i="1"/>
  <c r="J37" i="1"/>
  <c r="J45" i="1"/>
  <c r="H36" i="1"/>
  <c r="J36" i="1"/>
  <c r="J41" i="1"/>
  <c r="H37" i="1"/>
  <c r="H11" i="1" l="1"/>
  <c r="H12" i="1"/>
  <c r="J16" i="1"/>
  <c r="J11" i="1"/>
  <c r="J20" i="1"/>
  <c r="H45" i="1"/>
  <c r="J12" i="1"/>
  <c r="J13" i="1"/>
  <c r="J8" i="1"/>
  <c r="H33" i="1"/>
  <c r="H41" i="1"/>
  <c r="J51" i="1"/>
  <c r="H38" i="1"/>
  <c r="H13" i="1" l="1"/>
  <c r="H16" i="1"/>
  <c r="H51" i="1"/>
  <c r="J26" i="1"/>
  <c r="J34" i="1"/>
  <c r="H8" i="1"/>
  <c r="H20" i="1"/>
  <c r="H34" i="1"/>
  <c r="P43" i="1"/>
  <c r="P39" i="1"/>
  <c r="V14" i="1" s="1"/>
  <c r="R43" i="1"/>
  <c r="R45" i="1"/>
  <c r="R20" i="1" s="1"/>
  <c r="R40" i="1"/>
  <c r="R15" i="1" s="1"/>
  <c r="R39" i="1"/>
  <c r="R14" i="1" s="1"/>
  <c r="V18" i="1" l="1"/>
  <c r="P45" i="1"/>
  <c r="P18" i="1"/>
  <c r="N43" i="1"/>
  <c r="T18" i="1" s="1"/>
  <c r="P14" i="1"/>
  <c r="N39" i="1"/>
  <c r="J9" i="1"/>
  <c r="J46" i="1"/>
  <c r="K34" i="1" s="1"/>
  <c r="H26" i="1"/>
  <c r="H9" i="1"/>
  <c r="H21" i="1" s="1"/>
  <c r="I16" i="1" s="1"/>
  <c r="H46" i="1"/>
  <c r="I34" i="1" s="1"/>
  <c r="R18" i="1"/>
  <c r="N14" i="1" l="1"/>
  <c r="T14" i="1"/>
  <c r="N18" i="1"/>
  <c r="J50" i="1"/>
  <c r="I9" i="1"/>
  <c r="J21" i="1"/>
  <c r="I10" i="1"/>
  <c r="I15" i="1"/>
  <c r="I17" i="1"/>
  <c r="I18" i="1"/>
  <c r="I14" i="1"/>
  <c r="I19" i="1"/>
  <c r="I12" i="1"/>
  <c r="I11" i="1"/>
  <c r="I42" i="1"/>
  <c r="I35" i="1"/>
  <c r="I40" i="1"/>
  <c r="I39" i="1"/>
  <c r="I43" i="1"/>
  <c r="I44" i="1"/>
  <c r="I37" i="1"/>
  <c r="I36" i="1"/>
  <c r="I45" i="1"/>
  <c r="I41" i="1"/>
  <c r="I38" i="1"/>
  <c r="I33" i="1"/>
  <c r="I8" i="1"/>
  <c r="I13" i="1"/>
  <c r="K40" i="1"/>
  <c r="K42" i="1"/>
  <c r="K35" i="1"/>
  <c r="K43" i="1"/>
  <c r="K39" i="1"/>
  <c r="K44" i="1"/>
  <c r="K37" i="1"/>
  <c r="K36" i="1"/>
  <c r="K45" i="1"/>
  <c r="K41" i="1"/>
  <c r="K38" i="1"/>
  <c r="K33" i="1"/>
  <c r="I20" i="1"/>
  <c r="I46" i="1" l="1"/>
  <c r="I21" i="1"/>
  <c r="J47" i="1"/>
  <c r="K46" i="1"/>
  <c r="K17" i="1"/>
  <c r="K10" i="1"/>
  <c r="K15" i="1"/>
  <c r="K18" i="1"/>
  <c r="K14" i="1"/>
  <c r="K19" i="1"/>
  <c r="K12" i="1"/>
  <c r="K11" i="1"/>
  <c r="K20" i="1"/>
  <c r="K8" i="1"/>
  <c r="K13" i="1"/>
  <c r="K16" i="1"/>
  <c r="H50" i="1"/>
  <c r="K9" i="1"/>
  <c r="J25" i="1"/>
  <c r="J52" i="1"/>
  <c r="K51" i="1" s="1"/>
  <c r="K50" i="1" l="1"/>
  <c r="K52" i="1" s="1"/>
  <c r="K21" i="1"/>
  <c r="H25" i="1"/>
  <c r="H52" i="1"/>
  <c r="I51" i="1" s="1"/>
  <c r="H47" i="1"/>
  <c r="J22" i="1"/>
  <c r="J49" i="1"/>
  <c r="J27" i="1"/>
  <c r="K26" i="1" s="1"/>
  <c r="I50" i="1" l="1"/>
  <c r="I52" i="1" s="1"/>
  <c r="K25" i="1"/>
  <c r="K27" i="1" s="1"/>
  <c r="K47" i="1"/>
  <c r="K48" i="1"/>
  <c r="J24" i="1"/>
  <c r="K23" i="1" s="1"/>
  <c r="H22" i="1"/>
  <c r="H49" i="1"/>
  <c r="I48" i="1" s="1"/>
  <c r="H27" i="1"/>
  <c r="I26" i="1" s="1"/>
  <c r="K49" i="1" l="1"/>
  <c r="K22" i="1"/>
  <c r="K24" i="1" s="1"/>
  <c r="I25" i="1"/>
  <c r="I27" i="1" s="1"/>
  <c r="H24" i="1"/>
  <c r="I23" i="1" s="1"/>
  <c r="I47" i="1"/>
  <c r="I49" i="1" s="1"/>
  <c r="I22" i="1" l="1"/>
  <c r="I24" i="1" s="1"/>
  <c r="F21" i="1" l="1"/>
  <c r="D21" i="1"/>
  <c r="B21" i="1"/>
  <c r="C15" i="1" l="1"/>
  <c r="C14" i="1"/>
  <c r="C17" i="1"/>
  <c r="C10" i="1"/>
  <c r="C18" i="1"/>
  <c r="C20" i="1"/>
  <c r="C19" i="1"/>
  <c r="C9" i="1"/>
  <c r="C13" i="1"/>
  <c r="C16" i="1"/>
  <c r="C8" i="1"/>
  <c r="C12" i="1"/>
  <c r="C11" i="1"/>
  <c r="E15" i="1"/>
  <c r="E17" i="1"/>
  <c r="E10" i="1"/>
  <c r="E18" i="1"/>
  <c r="E14" i="1"/>
  <c r="E20" i="1"/>
  <c r="E9" i="1"/>
  <c r="E19" i="1"/>
  <c r="E13" i="1"/>
  <c r="E16" i="1"/>
  <c r="E8" i="1"/>
  <c r="E12" i="1"/>
  <c r="E11" i="1"/>
  <c r="G11" i="1"/>
  <c r="G13" i="1"/>
  <c r="G15" i="1"/>
  <c r="G17" i="1"/>
  <c r="G19" i="1"/>
  <c r="G9" i="1"/>
  <c r="G10" i="1"/>
  <c r="G12" i="1"/>
  <c r="G16" i="1"/>
  <c r="G8" i="1"/>
  <c r="G14" i="1"/>
  <c r="G18" i="1"/>
  <c r="G20" i="1"/>
  <c r="R51" i="1"/>
  <c r="E21" i="1" l="1"/>
  <c r="C21" i="1"/>
  <c r="G21" i="1"/>
  <c r="R26" i="1"/>
  <c r="R48" i="1" l="1"/>
  <c r="R23" i="1" l="1"/>
  <c r="R44" i="1" l="1"/>
  <c r="R41" i="1"/>
  <c r="R38" i="1"/>
  <c r="R37" i="1"/>
  <c r="R36" i="1"/>
  <c r="R34" i="1"/>
  <c r="R9" i="1" l="1"/>
  <c r="R16" i="1"/>
  <c r="R8" i="1"/>
  <c r="R46" i="1"/>
  <c r="S41" i="1" s="1"/>
  <c r="R11" i="1"/>
  <c r="R19" i="1"/>
  <c r="S44" i="1"/>
  <c r="R13" i="1"/>
  <c r="S38" i="1"/>
  <c r="R12" i="1"/>
  <c r="S37" i="1"/>
  <c r="S36" i="1" l="1"/>
  <c r="S35" i="1"/>
  <c r="S42" i="1"/>
  <c r="S46" i="1"/>
  <c r="S39" i="1"/>
  <c r="S45" i="1"/>
  <c r="S43" i="1"/>
  <c r="S40" i="1"/>
  <c r="S33" i="1"/>
  <c r="S34" i="1"/>
  <c r="R21" i="1"/>
  <c r="S16" i="1" s="1"/>
  <c r="S8" i="1" l="1"/>
  <c r="S10" i="1"/>
  <c r="S17" i="1"/>
  <c r="S20" i="1"/>
  <c r="S14" i="1"/>
  <c r="S15" i="1"/>
  <c r="S18" i="1"/>
  <c r="S19" i="1"/>
  <c r="S11" i="1"/>
  <c r="S12" i="1"/>
  <c r="S9" i="1"/>
  <c r="S13" i="1"/>
  <c r="R47" i="1"/>
  <c r="R50" i="1"/>
  <c r="S21" i="1" l="1"/>
  <c r="R25" i="1"/>
  <c r="R52" i="1"/>
  <c r="S51" i="1" s="1"/>
  <c r="R22" i="1"/>
  <c r="R49" i="1"/>
  <c r="S48" i="1" s="1"/>
  <c r="R24" i="1" l="1"/>
  <c r="S23" i="1" s="1"/>
  <c r="S47" i="1"/>
  <c r="S49" i="1" s="1"/>
  <c r="S50" i="1"/>
  <c r="S52" i="1" s="1"/>
  <c r="R27" i="1"/>
  <c r="S26" i="1" s="1"/>
  <c r="S25" i="1" l="1"/>
  <c r="S27" i="1" s="1"/>
  <c r="S22" i="1"/>
  <c r="S24" i="1" s="1"/>
  <c r="P36" i="3" l="1"/>
  <c r="P11" i="3" s="1"/>
  <c r="P33" i="3" l="1"/>
  <c r="P8" i="3" s="1"/>
  <c r="P37" i="3"/>
  <c r="P12" i="3" s="1"/>
  <c r="P41" i="3"/>
  <c r="P35" i="3"/>
  <c r="P10" i="3" s="1"/>
  <c r="P38" i="3"/>
  <c r="N38" i="3" s="1"/>
  <c r="T13" i="3" s="1"/>
  <c r="P34" i="3" l="1"/>
  <c r="P9" i="3" s="1"/>
  <c r="P51" i="3"/>
  <c r="N41" i="3"/>
  <c r="P16" i="3"/>
  <c r="P13" i="3"/>
  <c r="N13" i="3"/>
  <c r="N35" i="3"/>
  <c r="N37" i="3"/>
  <c r="N36" i="3"/>
  <c r="N34" i="3"/>
  <c r="N9" i="3" l="1"/>
  <c r="N46" i="3"/>
  <c r="O33" i="3" s="1"/>
  <c r="N12" i="3"/>
  <c r="N11" i="3"/>
  <c r="N10" i="3"/>
  <c r="N16" i="3"/>
  <c r="P46" i="3"/>
  <c r="Q40" i="3" s="1"/>
  <c r="P26" i="3"/>
  <c r="N51" i="3"/>
  <c r="N26" i="3" s="1"/>
  <c r="P21" i="3"/>
  <c r="Q38" i="3"/>
  <c r="Q33" i="3"/>
  <c r="Q35" i="3" l="1"/>
  <c r="Q43" i="3"/>
  <c r="Q36" i="3"/>
  <c r="Q42" i="3"/>
  <c r="Q45" i="3"/>
  <c r="Q34" i="3"/>
  <c r="Q41" i="3"/>
  <c r="Q37" i="3"/>
  <c r="Q44" i="3"/>
  <c r="Q46" i="3"/>
  <c r="Q39" i="3"/>
  <c r="P50" i="3"/>
  <c r="O40" i="3"/>
  <c r="O42" i="3"/>
  <c r="O43" i="3"/>
  <c r="O39" i="3"/>
  <c r="O45" i="3"/>
  <c r="O44" i="3"/>
  <c r="O41" i="3"/>
  <c r="O37" i="3"/>
  <c r="O35" i="3"/>
  <c r="O38" i="3"/>
  <c r="O36" i="3"/>
  <c r="N21" i="3"/>
  <c r="O9" i="3" s="1"/>
  <c r="Q20" i="3"/>
  <c r="Q19" i="3"/>
  <c r="Q15" i="3"/>
  <c r="Q18" i="3"/>
  <c r="Q17" i="3"/>
  <c r="Q14" i="3"/>
  <c r="Q16" i="3"/>
  <c r="Q12" i="3"/>
  <c r="Q10" i="3"/>
  <c r="Q8" i="3"/>
  <c r="Q11" i="3"/>
  <c r="Q13" i="3"/>
  <c r="O34" i="3"/>
  <c r="Q9" i="3"/>
  <c r="P47" i="3" l="1"/>
  <c r="P25" i="3"/>
  <c r="P27" i="3" s="1"/>
  <c r="P52" i="3"/>
  <c r="N50" i="3"/>
  <c r="N47" i="3"/>
  <c r="O46" i="3"/>
  <c r="O8" i="3"/>
  <c r="O18" i="3"/>
  <c r="O19" i="3"/>
  <c r="O14" i="3"/>
  <c r="O15" i="3"/>
  <c r="O20" i="3"/>
  <c r="O17" i="3"/>
  <c r="O16" i="3"/>
  <c r="O11" i="3"/>
  <c r="O12" i="3"/>
  <c r="O13" i="3"/>
  <c r="O10" i="3"/>
  <c r="Q21" i="3"/>
  <c r="P44" i="1"/>
  <c r="P19" i="1" s="1"/>
  <c r="P22" i="3" l="1"/>
  <c r="P24" i="3" s="1"/>
  <c r="Q23" i="3" s="1"/>
  <c r="P49" i="3"/>
  <c r="Q48" i="3" s="1"/>
  <c r="N49" i="3"/>
  <c r="O48" i="3" s="1"/>
  <c r="N22" i="3"/>
  <c r="O47" i="3"/>
  <c r="O49" i="3" s="1"/>
  <c r="Q50" i="3"/>
  <c r="Q51" i="3"/>
  <c r="Q25" i="3"/>
  <c r="Q26" i="3"/>
  <c r="N25" i="3"/>
  <c r="N52" i="3"/>
  <c r="O51" i="3" s="1"/>
  <c r="O21" i="3"/>
  <c r="P41" i="1"/>
  <c r="P16" i="1" s="1"/>
  <c r="P36" i="1"/>
  <c r="P11" i="1" s="1"/>
  <c r="P37" i="1"/>
  <c r="P12" i="1" s="1"/>
  <c r="P33" i="1"/>
  <c r="P8" i="1" s="1"/>
  <c r="Q47" i="3" l="1"/>
  <c r="Q49" i="3" s="1"/>
  <c r="Q22" i="3"/>
  <c r="Q24" i="3" s="1"/>
  <c r="O50" i="3"/>
  <c r="O52" i="3" s="1"/>
  <c r="N27" i="3"/>
  <c r="O26" i="3" s="1"/>
  <c r="N24" i="3"/>
  <c r="O23" i="3" s="1"/>
  <c r="Q27" i="3"/>
  <c r="Q52" i="3"/>
  <c r="N41" i="1"/>
  <c r="N33" i="1"/>
  <c r="N8" i="1" s="1"/>
  <c r="N37" i="1"/>
  <c r="N12" i="1" s="1"/>
  <c r="P51" i="1"/>
  <c r="P26" i="1" s="1"/>
  <c r="N36" i="1"/>
  <c r="N11" i="1" s="1"/>
  <c r="O25" i="3" l="1"/>
  <c r="O27" i="3" s="1"/>
  <c r="N45" i="1"/>
  <c r="P20" i="1"/>
  <c r="O22" i="3"/>
  <c r="O24" i="3" s="1"/>
  <c r="P38" i="1"/>
  <c r="P13" i="1" s="1"/>
  <c r="N51" i="1"/>
  <c r="N26" i="1" s="1"/>
  <c r="N20" i="1" l="1"/>
  <c r="N38" i="1"/>
  <c r="N13" i="1" s="1"/>
  <c r="P46" i="1" l="1"/>
  <c r="Q44" i="1" s="1"/>
  <c r="P9" i="1"/>
  <c r="N34" i="1"/>
  <c r="N9" i="1" s="1"/>
  <c r="Q34" i="1" l="1"/>
  <c r="Q36" i="1"/>
  <c r="Q38" i="1"/>
  <c r="Q35" i="1"/>
  <c r="Q33" i="1"/>
  <c r="Q43" i="1"/>
  <c r="Q46" i="1"/>
  <c r="N21" i="1"/>
  <c r="Q45" i="1"/>
  <c r="Q41" i="1"/>
  <c r="Q37" i="1"/>
  <c r="Q39" i="1"/>
  <c r="Q40" i="1"/>
  <c r="Q42" i="1"/>
  <c r="P21" i="1"/>
  <c r="Q9" i="1" s="1"/>
  <c r="N46" i="1"/>
  <c r="O15" i="1" l="1"/>
  <c r="O18" i="1"/>
  <c r="O19" i="1"/>
  <c r="O10" i="1"/>
  <c r="O17" i="1"/>
  <c r="O14" i="1"/>
  <c r="O11" i="1"/>
  <c r="O16" i="1"/>
  <c r="O8" i="1"/>
  <c r="O12" i="1"/>
  <c r="O20" i="1"/>
  <c r="O13" i="1"/>
  <c r="Q15" i="1"/>
  <c r="Q10" i="1"/>
  <c r="Q18" i="1"/>
  <c r="Q17" i="1"/>
  <c r="Q14" i="1"/>
  <c r="Q19" i="1"/>
  <c r="Q8" i="1"/>
  <c r="Q12" i="1"/>
  <c r="Q11" i="1"/>
  <c r="Q16" i="1"/>
  <c r="Q13" i="1"/>
  <c r="Q20" i="1"/>
  <c r="O9" i="1"/>
  <c r="O44" i="1"/>
  <c r="O42" i="1"/>
  <c r="O35" i="1"/>
  <c r="O39" i="1"/>
  <c r="O43" i="1"/>
  <c r="O40" i="1"/>
  <c r="O33" i="1"/>
  <c r="O41" i="1"/>
  <c r="O36" i="1"/>
  <c r="O45" i="1"/>
  <c r="O37" i="1"/>
  <c r="O38" i="1"/>
  <c r="O34" i="1"/>
  <c r="P47" i="1"/>
  <c r="P22" i="1" s="1"/>
  <c r="P50" i="1"/>
  <c r="P25" i="1" s="1"/>
  <c r="P27" i="1" l="1"/>
  <c r="Q26" i="1" s="1"/>
  <c r="P24" i="1"/>
  <c r="Q23" i="1" s="1"/>
  <c r="Q21" i="1"/>
  <c r="O21" i="1"/>
  <c r="P52" i="1"/>
  <c r="Q51" i="1" s="1"/>
  <c r="O46" i="1"/>
  <c r="P49" i="1"/>
  <c r="Q48" i="1" s="1"/>
  <c r="N47" i="1"/>
  <c r="N22" i="1" s="1"/>
  <c r="N50" i="1"/>
  <c r="N25" i="1" s="1"/>
  <c r="N27" i="1" l="1"/>
  <c r="O26" i="1" s="1"/>
  <c r="N24" i="1"/>
  <c r="O23" i="1" s="1"/>
  <c r="Q47" i="1"/>
  <c r="Q49" i="1" s="1"/>
  <c r="Q50" i="1"/>
  <c r="Q52" i="1" s="1"/>
  <c r="Q22" i="1"/>
  <c r="Q24" i="1" s="1"/>
  <c r="Q25" i="1"/>
  <c r="Q27" i="1" s="1"/>
  <c r="N52" i="1"/>
  <c r="O51" i="1" s="1"/>
  <c r="N49" i="1"/>
  <c r="O48" i="1" s="1"/>
  <c r="O50" i="1" l="1"/>
  <c r="O52" i="1" s="1"/>
  <c r="O25" i="1"/>
  <c r="O27" i="1" s="1"/>
  <c r="O22" i="1"/>
  <c r="O24" i="1" s="1"/>
  <c r="O47" i="1"/>
  <c r="O49" i="1" s="1"/>
  <c r="V41" i="3" l="1"/>
  <c r="V38" i="3"/>
  <c r="V33" i="3"/>
  <c r="V37" i="3"/>
  <c r="V35" i="3"/>
  <c r="V51" i="3" l="1"/>
  <c r="V26" i="3" s="1"/>
  <c r="V36" i="3"/>
  <c r="T37" i="3"/>
  <c r="T33" i="3"/>
  <c r="V8" i="3"/>
  <c r="T35" i="3"/>
  <c r="V10" i="3"/>
  <c r="V12" i="3"/>
  <c r="V34" i="3"/>
  <c r="V13" i="3"/>
  <c r="T41" i="3"/>
  <c r="V16" i="3"/>
  <c r="V9" i="3" l="1"/>
  <c r="T51" i="3"/>
  <c r="T26" i="3" s="1"/>
  <c r="V46" i="3"/>
  <c r="T8" i="3"/>
  <c r="T36" i="3"/>
  <c r="T16" i="3"/>
  <c r="T34" i="3"/>
  <c r="T46" i="3" s="1"/>
  <c r="T10" i="3"/>
  <c r="T12" i="3"/>
  <c r="V11" i="3"/>
  <c r="W36" i="3"/>
  <c r="U33" i="3" l="1"/>
  <c r="U42" i="3"/>
  <c r="U40" i="3"/>
  <c r="U39" i="3"/>
  <c r="U45" i="3"/>
  <c r="U43" i="3"/>
  <c r="U38" i="3"/>
  <c r="U44" i="3"/>
  <c r="U37" i="3"/>
  <c r="U41" i="3"/>
  <c r="U35" i="3"/>
  <c r="W45" i="3"/>
  <c r="W44" i="3"/>
  <c r="W40" i="3"/>
  <c r="W39" i="3"/>
  <c r="W42" i="3"/>
  <c r="W43" i="3"/>
  <c r="W33" i="3"/>
  <c r="W35" i="3"/>
  <c r="W37" i="3"/>
  <c r="W38" i="3"/>
  <c r="W41" i="3"/>
  <c r="V21" i="3"/>
  <c r="T9" i="3"/>
  <c r="U34" i="3"/>
  <c r="T11" i="3"/>
  <c r="U36" i="3"/>
  <c r="W34" i="3"/>
  <c r="T21" i="3" l="1"/>
  <c r="U10" i="3"/>
  <c r="U18" i="3"/>
  <c r="U15" i="3"/>
  <c r="U17" i="3"/>
  <c r="U19" i="3"/>
  <c r="U20" i="3"/>
  <c r="U14" i="3"/>
  <c r="U13" i="3"/>
  <c r="U11" i="3"/>
  <c r="U16" i="3"/>
  <c r="U9" i="3"/>
  <c r="T50" i="3"/>
  <c r="V50" i="3"/>
  <c r="V25" i="3" s="1"/>
  <c r="W46" i="3"/>
  <c r="U12" i="3"/>
  <c r="V47" i="3"/>
  <c r="V22" i="3" s="1"/>
  <c r="U8" i="3"/>
  <c r="W17" i="3"/>
  <c r="W14" i="3"/>
  <c r="W20" i="3"/>
  <c r="W15" i="3"/>
  <c r="W19" i="3"/>
  <c r="W18" i="3"/>
  <c r="W16" i="3"/>
  <c r="W10" i="3"/>
  <c r="W13" i="3"/>
  <c r="W12" i="3"/>
  <c r="W8" i="3"/>
  <c r="T47" i="3"/>
  <c r="W11" i="3"/>
  <c r="W9" i="3"/>
  <c r="U46" i="3"/>
  <c r="V24" i="3" l="1"/>
  <c r="W23" i="3" s="1"/>
  <c r="V27" i="3"/>
  <c r="W26" i="3" s="1"/>
  <c r="U21" i="3"/>
  <c r="T22" i="3"/>
  <c r="T49" i="3"/>
  <c r="U48" i="3" s="1"/>
  <c r="V52" i="3"/>
  <c r="W51" i="3" s="1"/>
  <c r="T52" i="3"/>
  <c r="U51" i="3" s="1"/>
  <c r="T25" i="3"/>
  <c r="W21" i="3"/>
  <c r="V49" i="3"/>
  <c r="W48" i="3" s="1"/>
  <c r="W25" i="3" l="1"/>
  <c r="W27" i="3" s="1"/>
  <c r="U50" i="3"/>
  <c r="U52" i="3" s="1"/>
  <c r="W22" i="3"/>
  <c r="W24" i="3" s="1"/>
  <c r="W47" i="3"/>
  <c r="W49" i="3" s="1"/>
  <c r="W50" i="3"/>
  <c r="W52" i="3" s="1"/>
  <c r="U47" i="3"/>
  <c r="U49" i="3" s="1"/>
  <c r="T27" i="3"/>
  <c r="U26" i="3" s="1"/>
  <c r="T24" i="3"/>
  <c r="U23" i="3" s="1"/>
  <c r="U22" i="3" l="1"/>
  <c r="U24" i="3" s="1"/>
  <c r="U25" i="3"/>
  <c r="U27" i="3" s="1"/>
  <c r="V48" i="1" l="1"/>
  <c r="V23" i="1" s="1"/>
  <c r="T48" i="1" l="1"/>
  <c r="T23" i="1" l="1"/>
  <c r="V44" i="1" l="1"/>
  <c r="T44" i="1" l="1"/>
  <c r="T19" i="1" s="1"/>
  <c r="V19" i="1"/>
  <c r="V37" i="1" l="1"/>
  <c r="V36" i="1"/>
  <c r="V33" i="1"/>
  <c r="V38" i="1"/>
  <c r="V41" i="1"/>
  <c r="V16" i="1" l="1"/>
  <c r="V45" i="1"/>
  <c r="V13" i="1"/>
  <c r="V11" i="1"/>
  <c r="V8" i="1"/>
  <c r="V12" i="1"/>
  <c r="T41" i="1"/>
  <c r="T16" i="1" s="1"/>
  <c r="T36" i="1"/>
  <c r="T33" i="1"/>
  <c r="T8" i="1" s="1"/>
  <c r="T37" i="1"/>
  <c r="T12" i="1" s="1"/>
  <c r="V51" i="1"/>
  <c r="V26" i="1" s="1"/>
  <c r="T38" i="1"/>
  <c r="T45" i="1" l="1"/>
  <c r="T20" i="1" s="1"/>
  <c r="V20" i="1"/>
  <c r="T13" i="1"/>
  <c r="T11" i="1"/>
  <c r="T51" i="1"/>
  <c r="T26" i="1" s="1"/>
  <c r="V34" i="1" l="1"/>
  <c r="V9" i="1" l="1"/>
  <c r="V46" i="1"/>
  <c r="T34" i="1"/>
  <c r="W43" i="1" l="1"/>
  <c r="W42" i="1"/>
  <c r="W35" i="1"/>
  <c r="W40" i="1"/>
  <c r="W44" i="1"/>
  <c r="W39" i="1"/>
  <c r="W37" i="1"/>
  <c r="W41" i="1"/>
  <c r="W38" i="1"/>
  <c r="W36" i="1"/>
  <c r="W33" i="1"/>
  <c r="W45" i="1"/>
  <c r="W34" i="1"/>
  <c r="V21" i="1"/>
  <c r="T9" i="1"/>
  <c r="T21" i="1" s="1"/>
  <c r="T46" i="1"/>
  <c r="W19" i="1" l="1"/>
  <c r="W17" i="1"/>
  <c r="W15" i="1"/>
  <c r="W18" i="1"/>
  <c r="W14" i="1"/>
  <c r="W10" i="1"/>
  <c r="W12" i="1"/>
  <c r="W16" i="1"/>
  <c r="W13" i="1"/>
  <c r="W8" i="1"/>
  <c r="W11" i="1"/>
  <c r="W20" i="1"/>
  <c r="W46" i="1"/>
  <c r="W9" i="1"/>
  <c r="U34" i="1"/>
  <c r="U43" i="1"/>
  <c r="U37" i="1"/>
  <c r="U40" i="1"/>
  <c r="U44" i="1"/>
  <c r="U35" i="1"/>
  <c r="U39" i="1"/>
  <c r="U45" i="1"/>
  <c r="U41" i="1"/>
  <c r="U42" i="1"/>
  <c r="U33" i="1"/>
  <c r="U38" i="1"/>
  <c r="U36" i="1"/>
  <c r="U9" i="1"/>
  <c r="U10" i="1"/>
  <c r="U12" i="1"/>
  <c r="U16" i="1"/>
  <c r="U20" i="1"/>
  <c r="U18" i="1"/>
  <c r="U19" i="1"/>
  <c r="U14" i="1"/>
  <c r="U15" i="1"/>
  <c r="U17" i="1"/>
  <c r="U8" i="1"/>
  <c r="U11" i="1"/>
  <c r="U13" i="1"/>
  <c r="W21" i="1" l="1"/>
  <c r="V50" i="1"/>
  <c r="V47" i="1"/>
  <c r="U46" i="1"/>
  <c r="U21" i="1"/>
  <c r="T47" i="1"/>
  <c r="V22" i="1" l="1"/>
  <c r="V49" i="1"/>
  <c r="W48" i="1" s="1"/>
  <c r="V25" i="1"/>
  <c r="V52" i="1"/>
  <c r="W51" i="1" s="1"/>
  <c r="T50" i="1"/>
  <c r="T22" i="1"/>
  <c r="T49" i="1"/>
  <c r="U48" i="1" s="1"/>
  <c r="W47" i="1" l="1"/>
  <c r="W49" i="1" s="1"/>
  <c r="W50" i="1"/>
  <c r="W52" i="1" s="1"/>
  <c r="V27" i="1"/>
  <c r="W26" i="1" s="1"/>
  <c r="V24" i="1"/>
  <c r="W23" i="1" s="1"/>
  <c r="T24" i="1"/>
  <c r="U23" i="1" s="1"/>
  <c r="T25" i="1"/>
  <c r="T52" i="1"/>
  <c r="U51" i="1" s="1"/>
  <c r="U47" i="1"/>
  <c r="U49" i="1" s="1"/>
  <c r="W25" i="1" l="1"/>
  <c r="W27" i="1" s="1"/>
  <c r="W22" i="1"/>
  <c r="W24" i="1" s="1"/>
  <c r="U22" i="1"/>
  <c r="U24" i="1" s="1"/>
  <c r="T27" i="1"/>
  <c r="U26" i="1" s="1"/>
  <c r="U50" i="1"/>
  <c r="U52" i="1" s="1"/>
  <c r="U25" i="1" l="1"/>
  <c r="U27" i="1" s="1"/>
  <c r="X41" i="3" l="1"/>
  <c r="X38" i="3"/>
  <c r="X37" i="3"/>
  <c r="X36" i="3"/>
  <c r="X35" i="3"/>
  <c r="X33" i="3"/>
  <c r="X34" i="3"/>
  <c r="X16" i="3" l="1"/>
  <c r="X11" i="3"/>
  <c r="X9" i="3"/>
  <c r="X46" i="3"/>
  <c r="Y36" i="3" s="1"/>
  <c r="X8" i="3"/>
  <c r="Y33" i="3"/>
  <c r="X12" i="3"/>
  <c r="X10" i="3"/>
  <c r="Y35" i="3"/>
  <c r="X13" i="3"/>
  <c r="X21" i="3" l="1"/>
  <c r="Y9" i="3" s="1"/>
  <c r="Y39" i="3"/>
  <c r="Y45" i="3"/>
  <c r="Y43" i="3"/>
  <c r="Y40" i="3"/>
  <c r="Y42" i="3"/>
  <c r="Y44" i="3"/>
  <c r="Y38" i="3"/>
  <c r="Y37" i="3"/>
  <c r="Y34" i="3"/>
  <c r="Y41" i="3"/>
  <c r="Y46" i="3" l="1"/>
  <c r="Y12" i="3"/>
  <c r="Y10" i="3"/>
  <c r="Y13" i="3"/>
  <c r="Y8" i="3"/>
  <c r="Y14" i="3"/>
  <c r="Y19" i="3"/>
  <c r="Y15" i="3"/>
  <c r="Y18" i="3"/>
  <c r="Y17" i="3"/>
  <c r="Y20" i="3"/>
  <c r="Y11" i="3"/>
  <c r="Y16" i="3"/>
  <c r="Y21" i="3" l="1"/>
  <c r="X51" i="3"/>
  <c r="X26" i="3" s="1"/>
  <c r="X50" i="3" l="1"/>
  <c r="X47" i="3"/>
  <c r="X22" i="3" l="1"/>
  <c r="X49" i="3"/>
  <c r="Y48" i="3" s="1"/>
  <c r="Y47" i="3"/>
  <c r="Y49" i="3" s="1"/>
  <c r="X25" i="3"/>
  <c r="X27" i="3" s="1"/>
  <c r="X52" i="3"/>
  <c r="Y51" i="3" s="1"/>
  <c r="Y50" i="3" l="1"/>
  <c r="Y52" i="3" s="1"/>
  <c r="Y25" i="3"/>
  <c r="Y26" i="3"/>
  <c r="Y27" i="3" s="1"/>
  <c r="X24" i="3"/>
  <c r="Y23" i="3" s="1"/>
  <c r="Y22" i="3" l="1"/>
  <c r="Y24" i="3" s="1"/>
  <c r="X51" i="1"/>
  <c r="X26" i="1" s="1"/>
  <c r="X48" i="1"/>
  <c r="X23" i="1" s="1"/>
  <c r="X44" i="1"/>
  <c r="X41" i="1"/>
  <c r="X38" i="1"/>
  <c r="X37" i="1"/>
  <c r="X36" i="1"/>
  <c r="X34" i="1"/>
  <c r="X33" i="1"/>
  <c r="X13" i="1" l="1"/>
  <c r="X9" i="1"/>
  <c r="X16" i="1"/>
  <c r="X8" i="1"/>
  <c r="X46" i="1"/>
  <c r="Y38" i="1" s="1"/>
  <c r="X11" i="1"/>
  <c r="Y44" i="1"/>
  <c r="X19" i="1"/>
  <c r="X12" i="1"/>
  <c r="Y36" i="1" l="1"/>
  <c r="Y33" i="1"/>
  <c r="Y37" i="1"/>
  <c r="Y41" i="1"/>
  <c r="Y34" i="1"/>
  <c r="X21" i="1"/>
  <c r="Y12" i="1" s="1"/>
  <c r="Y43" i="1"/>
  <c r="Y39" i="1"/>
  <c r="Y45" i="1"/>
  <c r="Y42" i="1"/>
  <c r="Y35" i="1"/>
  <c r="Y40" i="1"/>
  <c r="X47" i="1"/>
  <c r="X50" i="1"/>
  <c r="Y16" i="1" l="1"/>
  <c r="Y8" i="1"/>
  <c r="Y11" i="1"/>
  <c r="Y13" i="1"/>
  <c r="Y46" i="1"/>
  <c r="X49" i="1"/>
  <c r="Y48" i="1" s="1"/>
  <c r="X22" i="1"/>
  <c r="Y47" i="1"/>
  <c r="Y49" i="1" s="1"/>
  <c r="X25" i="1"/>
  <c r="X52" i="1"/>
  <c r="Y51" i="1" s="1"/>
  <c r="Y19" i="1"/>
  <c r="Y15" i="1"/>
  <c r="Y14" i="1"/>
  <c r="Y10" i="1"/>
  <c r="Y17" i="1"/>
  <c r="Y18" i="1"/>
  <c r="Y20" i="1"/>
  <c r="Y9" i="1"/>
  <c r="Y21" i="1" l="1"/>
  <c r="X27" i="1"/>
  <c r="Y26" i="1" s="1"/>
  <c r="Y25" i="1"/>
  <c r="Y27" i="1" s="1"/>
  <c r="Y50" i="1"/>
  <c r="Y52" i="1" s="1"/>
  <c r="X24" i="1"/>
  <c r="Y23" i="1" s="1"/>
  <c r="Y22" i="1" l="1"/>
  <c r="Y24" i="1" s="1"/>
</calcChain>
</file>

<file path=xl/sharedStrings.xml><?xml version="1.0" encoding="utf-8"?>
<sst xmlns="http://schemas.openxmlformats.org/spreadsheetml/2006/main" count="480" uniqueCount="62">
  <si>
    <t>פירוט תרומת אפיקי ההשקעה לתשואה הכוללת</t>
  </si>
  <si>
    <t>שם חברה</t>
  </si>
  <si>
    <t>הכשרה חברה לביטוח</t>
  </si>
  <si>
    <t>נוסטרו כללי והון</t>
  </si>
  <si>
    <t>נתונים לרבעון בשנת :</t>
  </si>
  <si>
    <t>רבעון 1</t>
  </si>
  <si>
    <t>רבעון 2</t>
  </si>
  <si>
    <t>רבעון 3</t>
  </si>
  <si>
    <t>רבעון 4</t>
  </si>
  <si>
    <t>תרומה להכנסות מהשקעות
(רווח/הפסד)</t>
  </si>
  <si>
    <t>תרומה להכנסה הכוללת
(הון עצמי)</t>
  </si>
  <si>
    <t>סך נכסים</t>
  </si>
  <si>
    <t>(באלפי ש"ח)</t>
  </si>
  <si>
    <t>(באחוזים)</t>
  </si>
  <si>
    <t>מזומנים ושווי מזומנים</t>
  </si>
  <si>
    <t>אג"ח ממשלתיות סחירות</t>
  </si>
  <si>
    <t>אג"ח מיועדות</t>
  </si>
  <si>
    <t>אג"ח קונצרניות סחירות</t>
  </si>
  <si>
    <t>אג"ח קונצרניות לא סחירות</t>
  </si>
  <si>
    <t>מניות</t>
  </si>
  <si>
    <t>תעודות סל</t>
  </si>
  <si>
    <t>קרנות נאמנות</t>
  </si>
  <si>
    <t>הלוואות</t>
  </si>
  <si>
    <t>פיקדונות (שאינם מובנים)</t>
  </si>
  <si>
    <t>חוזים עתידיים</t>
  </si>
  <si>
    <t>נדלן</t>
  </si>
  <si>
    <t>נכסים אחרים</t>
  </si>
  <si>
    <t>סה"כ</t>
  </si>
  <si>
    <t>נכסים בארץ</t>
  </si>
  <si>
    <t>נכסים בחו"ל</t>
  </si>
  <si>
    <t>נכסים סחירים ונזילים</t>
  </si>
  <si>
    <t>נכסים לא סחירים</t>
  </si>
  <si>
    <t>נתונים מצטברים בשנת :</t>
  </si>
  <si>
    <t>רבעון 1+2</t>
  </si>
  <si>
    <t>רבעון 1+2+3</t>
  </si>
  <si>
    <t>רבעון 1+2+3+4</t>
  </si>
  <si>
    <t>ביטוח חיים</t>
  </si>
  <si>
    <t>עמודה1</t>
  </si>
  <si>
    <t>עמודה2</t>
  </si>
  <si>
    <t>עמודה3</t>
  </si>
  <si>
    <t>עמודה4</t>
  </si>
  <si>
    <t>עמודה5</t>
  </si>
  <si>
    <t>עמודה6</t>
  </si>
  <si>
    <t>עמודה7</t>
  </si>
  <si>
    <t>עמודה8</t>
  </si>
  <si>
    <t>עמודה9</t>
  </si>
  <si>
    <t>עמודה10</t>
  </si>
  <si>
    <t>עמודה11</t>
  </si>
  <si>
    <t>עמודה12</t>
  </si>
  <si>
    <t>עמודה13</t>
  </si>
  <si>
    <t>עמודה14</t>
  </si>
  <si>
    <t>עמודה15</t>
  </si>
  <si>
    <t>עמודה16</t>
  </si>
  <si>
    <t>עמודה17</t>
  </si>
  <si>
    <t>עמודה18</t>
  </si>
  <si>
    <t>עמודה19</t>
  </si>
  <si>
    <t>עמודה20</t>
  </si>
  <si>
    <t>עמודה21</t>
  </si>
  <si>
    <t>עמודה22</t>
  </si>
  <si>
    <t>עמודה23</t>
  </si>
  <si>
    <t>עמודה24</t>
  </si>
  <si>
    <t>עמודה25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</si>
</sst>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_ ;[Red]\-#,##0\ "/>
    <numFmt numFmtId="166" formatCode="0.0%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indexed="8"/>
      <name val="David"/>
      <family val="2"/>
      <charset val="177"/>
    </font>
    <font>
      <b/>
      <sz val="14"/>
      <name val="David"/>
      <family val="2"/>
      <charset val="177"/>
    </font>
    <font>
      <sz val="10"/>
      <name val="David"/>
      <family val="2"/>
      <charset val="177"/>
    </font>
    <font>
      <sz val="14"/>
      <name val="David"/>
      <family val="2"/>
      <charset val="177"/>
    </font>
    <font>
      <b/>
      <sz val="11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9"/>
      <color indexed="8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indexed="8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AEEF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readingOrder="2"/>
    </xf>
    <xf numFmtId="0" fontId="6" fillId="2" borderId="6" xfId="0" applyNumberFormat="1" applyFont="1" applyFill="1" applyBorder="1" applyAlignment="1" applyProtection="1"/>
    <xf numFmtId="165" fontId="2" fillId="3" borderId="7" xfId="0" applyNumberFormat="1" applyFont="1" applyFill="1" applyBorder="1" applyAlignment="1" applyProtection="1">
      <alignment horizontal="right"/>
    </xf>
    <xf numFmtId="166" fontId="2" fillId="3" borderId="8" xfId="0" applyNumberFormat="1" applyFont="1" applyFill="1" applyBorder="1" applyAlignment="1" applyProtection="1">
      <alignment horizontal="right"/>
    </xf>
    <xf numFmtId="166" fontId="2" fillId="3" borderId="9" xfId="0" applyNumberFormat="1" applyFont="1" applyFill="1" applyBorder="1" applyAlignment="1" applyProtection="1">
      <alignment horizontal="right"/>
    </xf>
    <xf numFmtId="165" fontId="2" fillId="4" borderId="7" xfId="0" applyNumberFormat="1" applyFont="1" applyFill="1" applyBorder="1" applyAlignment="1" applyProtection="1">
      <alignment horizontal="right"/>
    </xf>
    <xf numFmtId="166" fontId="2" fillId="4" borderId="8" xfId="0" applyNumberFormat="1" applyFont="1" applyFill="1" applyBorder="1" applyAlignment="1" applyProtection="1">
      <alignment horizontal="right"/>
    </xf>
    <xf numFmtId="166" fontId="2" fillId="4" borderId="9" xfId="0" applyNumberFormat="1" applyFont="1" applyFill="1" applyBorder="1" applyAlignment="1" applyProtection="1">
      <alignment horizontal="right"/>
    </xf>
    <xf numFmtId="0" fontId="6" fillId="2" borderId="10" xfId="0" applyNumberFormat="1" applyFont="1" applyFill="1" applyBorder="1" applyAlignment="1" applyProtection="1"/>
    <xf numFmtId="165" fontId="2" fillId="3" borderId="11" xfId="0" applyNumberFormat="1" applyFont="1" applyFill="1" applyBorder="1" applyAlignment="1" applyProtection="1">
      <alignment horizontal="right"/>
    </xf>
    <xf numFmtId="166" fontId="2" fillId="3" borderId="12" xfId="0" applyNumberFormat="1" applyFont="1" applyFill="1" applyBorder="1" applyAlignment="1" applyProtection="1">
      <alignment horizontal="right"/>
    </xf>
    <xf numFmtId="166" fontId="2" fillId="3" borderId="13" xfId="0" applyNumberFormat="1" applyFont="1" applyFill="1" applyBorder="1" applyAlignment="1" applyProtection="1">
      <alignment horizontal="right"/>
    </xf>
    <xf numFmtId="165" fontId="2" fillId="4" borderId="11" xfId="0" applyNumberFormat="1" applyFont="1" applyFill="1" applyBorder="1" applyAlignment="1" applyProtection="1">
      <alignment horizontal="right"/>
    </xf>
    <xf numFmtId="166" fontId="2" fillId="4" borderId="12" xfId="0" applyNumberFormat="1" applyFont="1" applyFill="1" applyBorder="1" applyAlignment="1" applyProtection="1">
      <alignment horizontal="right"/>
    </xf>
    <xf numFmtId="166" fontId="2" fillId="4" borderId="13" xfId="0" applyNumberFormat="1" applyFont="1" applyFill="1" applyBorder="1" applyAlignment="1" applyProtection="1">
      <alignment horizontal="right"/>
    </xf>
    <xf numFmtId="0" fontId="6" fillId="2" borderId="14" xfId="0" applyNumberFormat="1" applyFont="1" applyFill="1" applyBorder="1" applyAlignment="1" applyProtection="1"/>
    <xf numFmtId="165" fontId="9" fillId="3" borderId="3" xfId="0" applyNumberFormat="1" applyFont="1" applyFill="1" applyBorder="1" applyAlignment="1" applyProtection="1">
      <alignment horizontal="right" vertical="center"/>
    </xf>
    <xf numFmtId="166" fontId="9" fillId="3" borderId="5" xfId="0" applyNumberFormat="1" applyFont="1" applyFill="1" applyBorder="1" applyAlignment="1" applyProtection="1">
      <alignment horizontal="right" vertical="center"/>
    </xf>
    <xf numFmtId="165" fontId="9" fillId="4" borderId="3" xfId="0" applyNumberFormat="1" applyFont="1" applyFill="1" applyBorder="1" applyAlignment="1" applyProtection="1">
      <alignment horizontal="right" vertical="center"/>
    </xf>
    <xf numFmtId="166" fontId="9" fillId="4" borderId="4" xfId="0" applyNumberFormat="1" applyFont="1" applyFill="1" applyBorder="1" applyAlignment="1" applyProtection="1">
      <alignment horizontal="right" vertical="center"/>
    </xf>
    <xf numFmtId="166" fontId="9" fillId="4" borderId="5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Fill="1" applyBorder="1" applyAlignment="1" applyProtection="1"/>
    <xf numFmtId="0" fontId="6" fillId="2" borderId="7" xfId="0" applyNumberFormat="1" applyFont="1" applyFill="1" applyBorder="1" applyAlignment="1" applyProtection="1"/>
    <xf numFmtId="165" fontId="2" fillId="3" borderId="15" xfId="0" applyNumberFormat="1" applyFont="1" applyFill="1" applyBorder="1" applyAlignment="1" applyProtection="1">
      <alignment horizontal="right"/>
    </xf>
    <xf numFmtId="165" fontId="2" fillId="4" borderId="15" xfId="0" applyNumberFormat="1" applyFont="1" applyFill="1" applyBorder="1" applyAlignment="1" applyProtection="1">
      <alignment horizontal="right"/>
    </xf>
    <xf numFmtId="0" fontId="6" fillId="2" borderId="11" xfId="0" applyNumberFormat="1" applyFont="1" applyFill="1" applyBorder="1" applyAlignment="1" applyProtection="1"/>
    <xf numFmtId="165" fontId="2" fillId="3" borderId="2" xfId="0" applyNumberFormat="1" applyFont="1" applyFill="1" applyBorder="1" applyAlignment="1" applyProtection="1">
      <alignment horizontal="right"/>
    </xf>
    <xf numFmtId="165" fontId="2" fillId="4" borderId="2" xfId="0" applyNumberFormat="1" applyFont="1" applyFill="1" applyBorder="1" applyAlignment="1" applyProtection="1">
      <alignment horizontal="right"/>
    </xf>
    <xf numFmtId="0" fontId="6" fillId="2" borderId="3" xfId="0" applyNumberFormat="1" applyFont="1" applyFill="1" applyBorder="1" applyAlignment="1" applyProtection="1"/>
    <xf numFmtId="165" fontId="6" fillId="3" borderId="3" xfId="0" applyNumberFormat="1" applyFont="1" applyFill="1" applyBorder="1" applyAlignment="1" applyProtection="1">
      <alignment horizontal="right"/>
    </xf>
    <xf numFmtId="166" fontId="6" fillId="3" borderId="5" xfId="0" applyNumberFormat="1" applyFont="1" applyFill="1" applyBorder="1" applyAlignment="1" applyProtection="1">
      <alignment horizontal="right"/>
    </xf>
    <xf numFmtId="165" fontId="6" fillId="4" borderId="3" xfId="0" applyNumberFormat="1" applyFont="1" applyFill="1" applyBorder="1" applyAlignment="1" applyProtection="1">
      <alignment horizontal="right"/>
    </xf>
    <xf numFmtId="166" fontId="6" fillId="4" borderId="5" xfId="0" applyNumberFormat="1" applyFont="1" applyFill="1" applyBorder="1" applyAlignment="1" applyProtection="1">
      <alignment horizontal="right"/>
    </xf>
    <xf numFmtId="165" fontId="6" fillId="4" borderId="16" xfId="0" applyNumberFormat="1" applyFont="1" applyFill="1" applyBorder="1" applyAlignment="1" applyProtection="1">
      <alignment horizontal="right"/>
    </xf>
    <xf numFmtId="0" fontId="6" fillId="2" borderId="17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6" fillId="2" borderId="18" xfId="0" applyNumberFormat="1" applyFont="1" applyFill="1" applyBorder="1" applyAlignment="1" applyProtection="1"/>
    <xf numFmtId="9" fontId="6" fillId="3" borderId="3" xfId="1" applyFont="1" applyFill="1" applyBorder="1" applyAlignment="1" applyProtection="1">
      <alignment horizontal="right"/>
    </xf>
    <xf numFmtId="9" fontId="9" fillId="3" borderId="3" xfId="1" applyFont="1" applyFill="1" applyBorder="1" applyAlignment="1" applyProtection="1">
      <alignment horizontal="right" vertical="center"/>
    </xf>
    <xf numFmtId="166" fontId="10" fillId="3" borderId="13" xfId="0" applyNumberFormat="1" applyFont="1" applyFill="1" applyBorder="1" applyAlignment="1" applyProtection="1">
      <alignment horizontal="right"/>
    </xf>
    <xf numFmtId="9" fontId="9" fillId="4" borderId="3" xfId="1" applyFont="1" applyFill="1" applyBorder="1" applyAlignment="1" applyProtection="1">
      <alignment horizontal="right" vertical="center"/>
    </xf>
    <xf numFmtId="0" fontId="6" fillId="2" borderId="19" xfId="0" applyNumberFormat="1" applyFont="1" applyFill="1" applyBorder="1" applyAlignment="1" applyProtection="1"/>
    <xf numFmtId="165" fontId="6" fillId="3" borderId="19" xfId="0" applyNumberFormat="1" applyFont="1" applyFill="1" applyBorder="1" applyAlignment="1" applyProtection="1">
      <alignment horizontal="right"/>
    </xf>
    <xf numFmtId="166" fontId="6" fillId="3" borderId="20" xfId="0" applyNumberFormat="1" applyFont="1" applyFill="1" applyBorder="1" applyAlignment="1" applyProtection="1">
      <alignment horizontal="right"/>
    </xf>
    <xf numFmtId="165" fontId="6" fillId="4" borderId="19" xfId="0" applyNumberFormat="1" applyFont="1" applyFill="1" applyBorder="1" applyAlignment="1" applyProtection="1">
      <alignment horizontal="right"/>
    </xf>
    <xf numFmtId="166" fontId="6" fillId="4" borderId="20" xfId="0" applyNumberFormat="1" applyFont="1" applyFill="1" applyBorder="1" applyAlignment="1" applyProtection="1">
      <alignment horizontal="right"/>
    </xf>
    <xf numFmtId="165" fontId="6" fillId="4" borderId="21" xfId="0" applyNumberFormat="1" applyFont="1" applyFill="1" applyBorder="1" applyAlignment="1" applyProtection="1">
      <alignment horizontal="right"/>
    </xf>
    <xf numFmtId="165" fontId="9" fillId="3" borderId="19" xfId="0" applyNumberFormat="1" applyFont="1" applyFill="1" applyBorder="1" applyAlignment="1" applyProtection="1">
      <alignment horizontal="right" vertical="center"/>
    </xf>
    <xf numFmtId="165" fontId="9" fillId="4" borderId="19" xfId="0" applyNumberFormat="1" applyFont="1" applyFill="1" applyBorder="1" applyAlignment="1" applyProtection="1">
      <alignment horizontal="right" vertical="center"/>
    </xf>
    <xf numFmtId="9" fontId="9" fillId="4" borderId="19" xfId="1" applyFont="1" applyFill="1" applyBorder="1" applyAlignment="1" applyProtection="1">
      <alignment horizontal="right" vertical="center"/>
    </xf>
    <xf numFmtId="0" fontId="5" fillId="0" borderId="22" xfId="0" applyNumberFormat="1" applyFont="1" applyFill="1" applyBorder="1" applyAlignment="1" applyProtection="1">
      <alignment horizontal="center"/>
    </xf>
    <xf numFmtId="0" fontId="6" fillId="2" borderId="22" xfId="0" applyNumberFormat="1" applyFont="1" applyFill="1" applyBorder="1" applyAlignment="1" applyProtection="1">
      <alignment horizontal="center"/>
    </xf>
    <xf numFmtId="1" fontId="7" fillId="0" borderId="22" xfId="0" applyNumberFormat="1" applyFont="1" applyFill="1" applyBorder="1" applyAlignment="1" applyProtection="1">
      <alignment horizontal="center"/>
    </xf>
    <xf numFmtId="0" fontId="6" fillId="2" borderId="22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/>
    </xf>
    <xf numFmtId="0" fontId="8" fillId="2" borderId="22" xfId="0" applyNumberFormat="1" applyFont="1" applyFill="1" applyBorder="1" applyAlignment="1" applyProtection="1">
      <alignment horizontal="center" vertical="center" readingOrder="2"/>
    </xf>
    <xf numFmtId="0" fontId="2" fillId="0" borderId="23" xfId="0" applyNumberFormat="1" applyFont="1" applyFill="1" applyBorder="1" applyAlignment="1" applyProtection="1"/>
    <xf numFmtId="0" fontId="5" fillId="0" borderId="22" xfId="0" applyNumberFormat="1" applyFont="1" applyFill="1" applyBorder="1" applyAlignment="1" applyProtection="1"/>
    <xf numFmtId="0" fontId="6" fillId="2" borderId="22" xfId="0" applyNumberFormat="1" applyFont="1" applyFill="1" applyBorder="1" applyAlignment="1" applyProtection="1"/>
    <xf numFmtId="0" fontId="6" fillId="2" borderId="22" xfId="0" applyNumberFormat="1" applyFont="1" applyFill="1" applyBorder="1" applyAlignment="1" applyProtection="1">
      <alignment vertical="center" wrapText="1"/>
    </xf>
    <xf numFmtId="0" fontId="4" fillId="0" borderId="22" xfId="0" applyNumberFormat="1" applyFont="1" applyFill="1" applyBorder="1" applyAlignment="1" applyProtection="1"/>
  </cellXfs>
  <cellStyles count="2">
    <cellStyle name="Normal" xfId="0" builtinId="0"/>
    <cellStyle name="Percent" xfId="1" builtinId="5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165" formatCode="#,##0_ ;[Red]\-#,##0\ "/>
      <fill>
        <patternFill patternType="solid">
          <fgColor indexed="64"/>
          <bgColor rgb="FFDAEEF3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David"/>
        <scheme val="none"/>
      </font>
      <numFmt numFmtId="0" formatCode="General"/>
      <fill>
        <patternFill patternType="solid">
          <fgColor indexed="64"/>
          <bgColor rgb="FFD9D9D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8;&#1512;&#1505;&#1493;&#1501;%20&#1502;&#1512;&#1499;&#1497;&#1489;&#1497;%20&#1514;&#1513;&#1493;&#1488;&#1492;%20&#1504;&#1493;&#1505;&#1496;&#1512;&#1493;/30.9.19/&#1488;&#1500;&#1502;&#1504;&#1496;&#1512;&#1497;%20%2030.9.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19\022019\MEFACH\30.06.19\ILD__219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ttiel\IFRS\&#1495;&#1489;&#1512;&#1492;%20&#1500;&#1489;&#1497;&#1496;&#1493;&#1495;\&#1512;&#1489;&#1506;&#1493;&#1503;%203%202019\&#1492;&#1514;&#1508;&#1514;&#1495;&#1493;&#1514;%20&#1511;&#1512;&#1503;%20&#1492;&#1493;&#1503;%20&#1488;&#1500;&#1502;&#1504;&#1496;&#1512;&#1497;%2030.09.19%20&#1505;&#1493;&#1508;&#149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8;&#1512;&#1505;&#1493;&#1501;%20&#1502;&#1512;&#1499;&#1497;&#1489;&#1497;%20&#1514;&#1513;&#1493;&#1488;&#1492;%20&#1504;&#1493;&#1505;&#1496;&#1512;&#1493;/30.9.19/&#1491;&#1493;&#1495;%20&#1514;&#1513;&#1493;&#1488;&#1492;%20&#1500;&#1488;&#1508;&#1497;&#1511;%20&#1488;&#1500;&#1502;&#1504;&#1496;&#1512;%2030.9.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19\032019\MEFACH\30.09.19\ILD__319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ttiel\IFRS\&#1495;&#1489;&#1512;&#1492;%20&#1500;&#1489;&#1497;&#1496;&#1493;&#1495;\&#1512;&#1489;&#1506;&#1493;&#1503;%204%202019\31.12.19\&#1492;&#1514;&#1508;&#1514;&#1495;&#1493;&#1514;%20&#1511;&#1512;&#1503;%20&#1492;&#1493;&#1503;%20&#1488;&#1500;&#1502;&#1504;&#1496;&#1512;&#1497;%2031.12.19%20-%20&#1505;&#1493;&#1508;&#149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AboutUs/FinancialData/Documents/&#1491;&#1493;&#1495;%20&#1514;&#1513;&#1493;&#1488;&#1492;%20&#1500;&#1488;&#1508;&#1497;&#1511;%20&#1488;&#1500;&#1502;&#1504;&#1496;&#1512;%2031.12.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19\042019\MEFACH\31.12.19\ILD__419A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8;&#1512;&#1505;&#1493;&#1501;%20&#1502;&#1512;&#1499;&#1497;&#1489;&#1497;%20&#1514;&#1513;&#1493;&#1488;&#1492;%20&#1504;&#1493;&#1505;&#1496;&#1512;&#1493;/30.6.19/&#1495;&#1497;&#1497;&#1501;%2030.6.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8;&#1512;&#1505;&#1493;&#1501;%20&#1502;&#1512;&#1499;&#1497;&#1489;&#1497;%20&#1514;&#1513;&#1493;&#1488;&#1492;%20&#1504;&#1493;&#1505;&#1496;&#1512;&#1493;/31.3.19/&#1495;&#1497;&#1497;&#1501;%2031.3.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8;&#1512;&#1505;&#1493;&#1501;%20&#1502;&#1512;&#1499;&#1497;&#1489;&#1497;%20&#1514;&#1513;&#1493;&#1488;&#1492;%20&#1504;&#1493;&#1505;&#1496;&#1512;&#1493;/30.9.19/&#1495;&#1497;&#1497;&#1501;%2030.9.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8;&#1512;&#1505;&#1493;&#1501;%20&#1502;&#1512;&#1499;&#1497;&#1489;&#1497;%20&#1514;&#1513;&#1493;&#1488;&#1492;%20&#1504;&#1493;&#1505;&#1496;&#1512;&#1493;/31.3.19/&#1488;&#1500;&#1502;&#1504;&#1496;&#1512;&#1497;%20%2031.3.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AboutUs/FinancialData/Documents/&#1495;&#1497;&#1497;&#1501;%2031.12.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8;&#1512;&#1505;&#1493;&#1501;%20&#1502;&#1512;&#1499;&#1497;&#1489;&#1497;%20&#1514;&#1513;&#1493;&#1488;&#1492;%20&#1504;&#1493;&#1505;&#1496;&#1512;&#1493;/30.6.19/&#1488;&#1500;&#1502;&#1504;&#1496;&#1512;&#1497;%20%2030.6.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AboutUs/FinancialData/Documents/&#1488;&#1500;&#1502;&#1504;&#1496;&#1512;&#1497;%20%2031.12.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ttiel\IFRS\&#1495;&#1489;&#1512;&#1492;%20&#1500;&#1489;&#1497;&#1496;&#1493;&#1495;\&#1512;&#1489;&#1506;&#1493;&#1503;%201%202019\&#1511;&#1512;&#1503;%20&#1492;&#1493;&#1503;%20&#1492;&#1513;&#1511;&#1506;&#1493;&#1514;\&#1492;&#1514;&#1508;&#1514;&#1495;&#1493;&#1514;%20&#1511;&#1512;&#1503;%20&#1492;&#1493;&#1503;%20&#1488;&#1500;&#1502;&#1504;&#1496;&#1512;&#1497;%2031.03.19%20&#1506;&#1491;&#150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8;&#1512;&#1505;&#1493;&#1501;%20&#1502;&#1512;&#1499;&#1497;&#1489;&#1497;%20&#1514;&#1513;&#1493;&#1488;&#1492;%20&#1504;&#1493;&#1505;&#1496;&#1512;&#1493;/31.3.19/&#1491;&#1493;&#1495;%20&#1514;&#1513;&#1493;&#1488;&#1492;%20&#1500;&#1488;&#1508;&#1497;&#1511;%20&#1504;&#1493;&#1505;&#1496;&#1512;&#1493;%20&#1488;&#1500;&#1502;&#1504;&#1496;&#1512;%2031.3.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19\012019\MEFACH\31.03.19\ILD__119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ttiel\IFRS\&#1495;&#1489;&#1512;&#1492;%20&#1500;&#1489;&#1497;&#1496;&#1493;&#1495;\&#1512;&#1489;&#1506;&#1493;&#1503;%202%202019\&#1492;&#1514;&#1508;&#1514;&#1495;&#1493;&#1514;%20&#1511;&#1512;&#1503;%20&#1492;&#1493;&#1503;%20&#1504;&#1493;&#1505;&#1496;&#1512;&#1493;%20&#1488;&#1500;&#1502;&#1504;&#1496;&#1512;&#1497;%201-6.19%20-%20&#1506;&#1491;&#150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csra.co.il/DANEL/&#1508;&#1512;&#1505;&#1493;&#1501;%20&#1502;&#1512;&#1499;&#1497;&#1489;&#1497;%20&#1514;&#1513;&#1493;&#1488;&#1492;%20&#1504;&#1493;&#1505;&#1496;&#1512;&#1493;/30.6.19/&#1491;&#1493;&#1495;%20&#1514;&#1513;&#1493;&#1488;&#1492;%20&#1500;&#1488;&#1508;&#1497;&#1511;%20&#1488;&#1500;&#1502;&#1504;&#1496;&#1512;%2030.6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למנטר 10-12.10 "/>
      <sheetName val="אלמנטרי 1-9.10 "/>
      <sheetName val="אלמנטרי 1-12.10"/>
      <sheetName val="אלמנטר 7-9.10"/>
      <sheetName val="אלמנטרי 1-6.10"/>
      <sheetName val="אלמנטרי 1-3.11"/>
      <sheetName val="אלמנטרי 1-12.09 "/>
      <sheetName val="אלמנטרי 1-9.09"/>
      <sheetName val="שינוי בזמינים 1-12.10 "/>
      <sheetName val="אלמנטרי 1-6.11"/>
      <sheetName val="אלמנטרי 1-9.11"/>
      <sheetName val="אלמנטרי 1-12.11"/>
      <sheetName val="אלמנטרי 1-3.12"/>
      <sheetName val="אלמנטרי 1-6.12"/>
      <sheetName val="1-9.12"/>
      <sheetName val="1-12.12"/>
      <sheetName val="1-3.13"/>
      <sheetName val="1-3.15"/>
      <sheetName val="1-6.15"/>
      <sheetName val="1-9.15"/>
      <sheetName val="7-9.15"/>
      <sheetName val="1-12.15"/>
      <sheetName val="1-3.16"/>
      <sheetName val="4-6.16"/>
      <sheetName val="7-9.16"/>
      <sheetName val="1-9.16עוז"/>
      <sheetName val="1-12.16"/>
      <sheetName val="10-12.16"/>
      <sheetName val="1-3.17"/>
      <sheetName val="1-6.17 "/>
      <sheetName val="גיליון1"/>
      <sheetName val="4-6.17"/>
      <sheetName val="1-9.17 "/>
      <sheetName val="7-9.17"/>
      <sheetName val="1-12.17"/>
      <sheetName val="10-12.17"/>
      <sheetName val="1-3.18"/>
      <sheetName val="1-6.18 "/>
      <sheetName val="4-6.18"/>
      <sheetName val="1-9.18"/>
      <sheetName val="7-9.18"/>
      <sheetName val="1-12.18"/>
      <sheetName val="10-12.18"/>
      <sheetName val="1-3.19"/>
      <sheetName val="1-6.19"/>
      <sheetName val="4-6.19"/>
      <sheetName val="1-6.19 בערכים"/>
      <sheetName val="1-9.19"/>
      <sheetName val="7-9.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501.65919247401229</v>
          </cell>
          <cell r="D7">
            <v>501.65919247401229</v>
          </cell>
          <cell r="F7">
            <v>211953</v>
          </cell>
        </row>
        <row r="8">
          <cell r="B8">
            <v>13862.608400000001</v>
          </cell>
          <cell r="D8">
            <v>32560.5</v>
          </cell>
          <cell r="F8">
            <v>424107</v>
          </cell>
        </row>
        <row r="9">
          <cell r="B9">
            <v>15576.93597044225</v>
          </cell>
          <cell r="D9">
            <v>17549.74328044225</v>
          </cell>
          <cell r="F9">
            <v>243492</v>
          </cell>
        </row>
        <row r="10">
          <cell r="B10">
            <v>-492.57747432317802</v>
          </cell>
          <cell r="D10">
            <v>-492.57747432317802</v>
          </cell>
          <cell r="F10">
            <v>80450</v>
          </cell>
        </row>
        <row r="11">
          <cell r="B11">
            <v>-1971.9460249532617</v>
          </cell>
          <cell r="D11">
            <v>-4701.286684953262</v>
          </cell>
          <cell r="F11">
            <v>86825</v>
          </cell>
        </row>
        <row r="12">
          <cell r="B12">
            <v>1203.8820999390014</v>
          </cell>
          <cell r="D12">
            <v>1203.8820999390014</v>
          </cell>
          <cell r="F12">
            <v>60545</v>
          </cell>
        </row>
        <row r="13">
          <cell r="B13">
            <v>21476.148949999999</v>
          </cell>
          <cell r="D13">
            <v>21476.148949999999</v>
          </cell>
          <cell r="F13">
            <v>591002</v>
          </cell>
        </row>
        <row r="28">
          <cell r="B28">
            <v>51522.640409259999</v>
          </cell>
          <cell r="D28">
            <v>73189.999999999985</v>
          </cell>
          <cell r="F28">
            <v>1686169</v>
          </cell>
        </row>
        <row r="29">
          <cell r="B29">
            <v>2846</v>
          </cell>
          <cell r="D29">
            <v>2846</v>
          </cell>
          <cell r="F29">
            <v>96326</v>
          </cell>
        </row>
        <row r="37">
          <cell r="B37">
            <v>27969.257537963003</v>
          </cell>
          <cell r="D37">
            <v>45910.61578796299</v>
          </cell>
          <cell r="F37">
            <v>910578</v>
          </cell>
        </row>
        <row r="38">
          <cell r="B38">
            <v>26399.382871296995</v>
          </cell>
          <cell r="D38">
            <v>30125.384212036995</v>
          </cell>
          <cell r="F38">
            <v>871917</v>
          </cell>
        </row>
      </sheetData>
      <sheetData sheetId="48">
        <row r="12">
          <cell r="B12">
            <v>392.21844683226539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3.1D"/>
      <sheetName val="SB3.1C"/>
      <sheetName val="SB3.1B"/>
      <sheetName val="SB3.1A"/>
      <sheetName val="S6.1"/>
      <sheetName val="S3.1"/>
      <sheetName val="S2.1"/>
      <sheetName val="S1.1"/>
      <sheetName val="הסברים  פירוט נוסף"/>
      <sheetName val="Gen_Int"/>
      <sheetName val="T18N"/>
      <sheetName val="T18"/>
      <sheetName val="T16"/>
      <sheetName val="15D9"/>
      <sheetName val="15D8"/>
      <sheetName val="15D7"/>
      <sheetName val="15D6"/>
      <sheetName val="15D5"/>
      <sheetName val="15D4"/>
      <sheetName val="15D3"/>
      <sheetName val="15D2"/>
      <sheetName val="15D1"/>
      <sheetName val="15C"/>
      <sheetName val="15B"/>
      <sheetName val="15A"/>
      <sheetName val="T14_4"/>
      <sheetName val="T14_3OLD"/>
      <sheetName val="T14_3"/>
      <sheetName val="T14_2"/>
      <sheetName val="T14_1"/>
      <sheetName val="14A"/>
      <sheetName val="56"/>
      <sheetName val="55"/>
      <sheetName val="54"/>
      <sheetName val="53B"/>
      <sheetName val="53A"/>
      <sheetName val="52"/>
      <sheetName val="51"/>
      <sheetName val="50"/>
      <sheetName val="49"/>
      <sheetName val="48"/>
      <sheetName val="47"/>
      <sheetName val="46"/>
      <sheetName val="45"/>
      <sheetName val="44"/>
      <sheetName val="43A"/>
      <sheetName val="43"/>
      <sheetName val="42"/>
      <sheetName val="41"/>
      <sheetName val="40"/>
      <sheetName val="39"/>
      <sheetName val="38"/>
      <sheetName val="65"/>
      <sheetName val="37"/>
      <sheetName val="37B"/>
      <sheetName val="37A"/>
      <sheetName val="B41"/>
      <sheetName val="B25"/>
      <sheetName val="B20"/>
      <sheetName val="B19C"/>
      <sheetName val="B19B"/>
      <sheetName val="B19A"/>
      <sheetName val="B15C"/>
      <sheetName val="B15B"/>
      <sheetName val="B15A"/>
      <sheetName val="B13E"/>
      <sheetName val="B13D"/>
      <sheetName val="B13C"/>
      <sheetName val="B13B"/>
      <sheetName val="B13A"/>
      <sheetName val="B13"/>
      <sheetName val="B12"/>
      <sheetName val="B3.1D"/>
      <sheetName val="B3.1C"/>
      <sheetName val="B3.1B"/>
      <sheetName val="B3.1A"/>
      <sheetName val="Dir1"/>
      <sheetName val="Sol1"/>
      <sheetName val="23"/>
      <sheetName val="22"/>
      <sheetName val="21"/>
      <sheetName val="20"/>
      <sheetName val="19C"/>
      <sheetName val="19B2"/>
      <sheetName val="19B1"/>
      <sheetName val="19B"/>
      <sheetName val="19A"/>
      <sheetName val="19"/>
      <sheetName val="16.1"/>
      <sheetName val="15"/>
      <sheetName val="14"/>
      <sheetName val="13"/>
      <sheetName val="12"/>
      <sheetName val="11"/>
      <sheetName val="10"/>
      <sheetName val="9"/>
      <sheetName val="8"/>
      <sheetName val="7"/>
      <sheetName val="6.1"/>
      <sheetName val="5"/>
      <sheetName val="4"/>
      <sheetName val="3.1"/>
      <sheetName val="2.1"/>
      <sheetName val="2"/>
      <sheetName val="1.1"/>
      <sheetName val="1"/>
      <sheetName val="Updates"/>
      <sheetName val="Corrections"/>
      <sheetName val="טופס א"/>
      <sheetName val="Info"/>
      <sheetName val="Info_Cell"/>
      <sheetName val="Inform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175">
          <cell r="M175">
            <v>5012</v>
          </cell>
          <cell r="N175">
            <v>0</v>
          </cell>
        </row>
        <row r="197">
          <cell r="M197">
            <v>61126</v>
          </cell>
        </row>
        <row r="209">
          <cell r="M209">
            <v>2306</v>
          </cell>
        </row>
        <row r="217">
          <cell r="M217">
            <v>2131</v>
          </cell>
          <cell r="N217">
            <v>0</v>
          </cell>
        </row>
        <row r="234">
          <cell r="M234">
            <v>0</v>
          </cell>
          <cell r="N234">
            <v>0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התפתחות קרן הון "/>
      <sheetName val="רווח כולל אחר"/>
    </sheetNames>
    <sheetDataSet>
      <sheetData sheetId="0">
        <row r="139">
          <cell r="N139">
            <v>18697891.599999998</v>
          </cell>
        </row>
        <row r="143">
          <cell r="N143">
            <v>3726001.340739999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59) דו''ח תשואה לאפיק"/>
      <sheetName val="תעודות סל"/>
      <sheetName val="קונצרני סחיר"/>
      <sheetName val="אגח ממשלתי סחיר"/>
      <sheetName val="קונצרני לא סחיר"/>
      <sheetName val="אופציות לא סחירות"/>
      <sheetName val="גיליון2"/>
      <sheetName val="קרנות השקעה"/>
    </sheetNames>
    <sheetDataSet>
      <sheetData sheetId="0">
        <row r="12">
          <cell r="W12">
            <v>2846</v>
          </cell>
        </row>
        <row r="30">
          <cell r="F30">
            <v>4605660.5599999996</v>
          </cell>
        </row>
        <row r="131">
          <cell r="I131">
            <v>703.40093999999999</v>
          </cell>
        </row>
        <row r="238">
          <cell r="E238">
            <v>7937.9306364211725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3.1D"/>
      <sheetName val="SB3.1C"/>
      <sheetName val="SB3.1B"/>
      <sheetName val="SB3.1A"/>
      <sheetName val="S6.1"/>
      <sheetName val="S3.1"/>
      <sheetName val="S2.1"/>
      <sheetName val="S1.1"/>
      <sheetName val="הסברים  פירוט נוסף"/>
      <sheetName val="Gen_Int"/>
      <sheetName val="T18N"/>
      <sheetName val="T18"/>
      <sheetName val="T16"/>
      <sheetName val="15D9"/>
      <sheetName val="15D8"/>
      <sheetName val="15D7"/>
      <sheetName val="15D6"/>
      <sheetName val="15D5"/>
      <sheetName val="15D4"/>
      <sheetName val="15D3"/>
      <sheetName val="15D2"/>
      <sheetName val="15D1"/>
      <sheetName val="15C"/>
      <sheetName val="15B"/>
      <sheetName val="15A"/>
      <sheetName val="T14_4"/>
      <sheetName val="T14_3OLD"/>
      <sheetName val="T14_3"/>
      <sheetName val="T14_2"/>
      <sheetName val="T14_1"/>
      <sheetName val="14A"/>
      <sheetName val="56"/>
      <sheetName val="55"/>
      <sheetName val="54"/>
      <sheetName val="53B"/>
      <sheetName val="53A"/>
      <sheetName val="52"/>
      <sheetName val="51"/>
      <sheetName val="50"/>
      <sheetName val="49"/>
      <sheetName val="48"/>
      <sheetName val="47"/>
      <sheetName val="46"/>
      <sheetName val="45"/>
      <sheetName val="44"/>
      <sheetName val="43A"/>
      <sheetName val="43"/>
      <sheetName val="42"/>
      <sheetName val="41"/>
      <sheetName val="40"/>
      <sheetName val="39"/>
      <sheetName val="38"/>
      <sheetName val="65"/>
      <sheetName val="37"/>
      <sheetName val="37B"/>
      <sheetName val="37A"/>
      <sheetName val="B41"/>
      <sheetName val="B25"/>
      <sheetName val="B20"/>
      <sheetName val="B19C"/>
      <sheetName val="B19B"/>
      <sheetName val="B19A"/>
      <sheetName val="B15C"/>
      <sheetName val="B15B"/>
      <sheetName val="B15A"/>
      <sheetName val="B13E"/>
      <sheetName val="B13D"/>
      <sheetName val="B13C"/>
      <sheetName val="B13B"/>
      <sheetName val="B13A"/>
      <sheetName val="B13"/>
      <sheetName val="B12"/>
      <sheetName val="B3.1D"/>
      <sheetName val="B3.1C"/>
      <sheetName val="B3.1B"/>
      <sheetName val="B3.1A"/>
      <sheetName val="Dir1"/>
      <sheetName val="Sol1"/>
      <sheetName val="23"/>
      <sheetName val="22"/>
      <sheetName val="21"/>
      <sheetName val="20"/>
      <sheetName val="19C"/>
      <sheetName val="19B2"/>
      <sheetName val="19B1"/>
      <sheetName val="19B"/>
      <sheetName val="19A"/>
      <sheetName val="19"/>
      <sheetName val="16.1"/>
      <sheetName val="15"/>
      <sheetName val="14"/>
      <sheetName val="13"/>
      <sheetName val="12"/>
      <sheetName val="11"/>
      <sheetName val="10"/>
      <sheetName val="9"/>
      <sheetName val="8"/>
      <sheetName val="7"/>
      <sheetName val="6.1"/>
      <sheetName val="5"/>
      <sheetName val="4"/>
      <sheetName val="3.1"/>
      <sheetName val="2.1"/>
      <sheetName val="2"/>
      <sheetName val="1.1"/>
      <sheetName val="1"/>
      <sheetName val="Updates"/>
      <sheetName val="Corrections"/>
      <sheetName val="טופס א"/>
      <sheetName val="Info"/>
      <sheetName val="Info_Cell"/>
      <sheetName val="Inform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10">
          <cell r="K10">
            <v>1016863</v>
          </cell>
        </row>
        <row r="175">
          <cell r="M175">
            <v>11119</v>
          </cell>
          <cell r="N175">
            <v>0</v>
          </cell>
        </row>
        <row r="189">
          <cell r="M189">
            <v>0</v>
          </cell>
          <cell r="N189">
            <v>0</v>
          </cell>
        </row>
        <row r="197">
          <cell r="M197">
            <v>62598</v>
          </cell>
          <cell r="N197">
            <v>0</v>
          </cell>
        </row>
        <row r="209">
          <cell r="M209">
            <v>4992</v>
          </cell>
          <cell r="N209">
            <v>0</v>
          </cell>
        </row>
        <row r="217">
          <cell r="M217">
            <v>5412</v>
          </cell>
          <cell r="N217">
            <v>0</v>
          </cell>
        </row>
        <row r="234">
          <cell r="M234">
            <v>0</v>
          </cell>
          <cell r="N234">
            <v>0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התפתחות קרן הון "/>
      <sheetName val="בדיקה עדןן"/>
      <sheetName val="רווח כולל אחר"/>
    </sheetNames>
    <sheetDataSet>
      <sheetData sheetId="0">
        <row r="150">
          <cell r="M150">
            <v>3863713.5243199994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עודות סל"/>
      <sheetName val="מניות לא סחירות"/>
      <sheetName val="הלוואות"/>
      <sheetName val="קונצרני סחיר"/>
      <sheetName val="קונצרני לא סחיר"/>
      <sheetName val="אגח ממשלתי סחיר"/>
      <sheetName val="אופציות לא סחירות"/>
      <sheetName val="גיליון2"/>
      <sheetName val="(459) דו''ח תשואה לאפיק"/>
      <sheetName val="קרנות השקע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9">
          <cell r="F29">
            <v>4813990.1399999997</v>
          </cell>
        </row>
        <row r="126">
          <cell r="J126">
            <v>67</v>
          </cell>
        </row>
        <row r="229">
          <cell r="E229">
            <v>8906.2702105322696</v>
          </cell>
        </row>
      </sheetData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3.1D"/>
      <sheetName val="SB3.1C"/>
      <sheetName val="SB3.1B"/>
      <sheetName val="SB3.1A"/>
      <sheetName val="S6.1"/>
      <sheetName val="S3.1"/>
      <sheetName val="S2.1"/>
      <sheetName val="S1.1"/>
      <sheetName val="הסברים  פירוט נוסף"/>
      <sheetName val="Gen_Int"/>
      <sheetName val="T18N"/>
      <sheetName val="T18"/>
      <sheetName val="T16"/>
      <sheetName val="15D1 (2)"/>
      <sheetName val="15D9"/>
      <sheetName val="15D8"/>
      <sheetName val="15D7"/>
      <sheetName val="15D6"/>
      <sheetName val="15D5"/>
      <sheetName val="15D4"/>
      <sheetName val="15D3"/>
      <sheetName val="15D2"/>
      <sheetName val="15D1"/>
      <sheetName val="15C"/>
      <sheetName val="15B"/>
      <sheetName val="15A"/>
      <sheetName val="T14_4"/>
      <sheetName val="T14_3OLD"/>
      <sheetName val="T14_3"/>
      <sheetName val="T14_2"/>
      <sheetName val="T14_1"/>
      <sheetName val="14A"/>
      <sheetName val="56"/>
      <sheetName val="55"/>
      <sheetName val="54"/>
      <sheetName val="53B"/>
      <sheetName val="53A"/>
      <sheetName val="52"/>
      <sheetName val="51"/>
      <sheetName val="50"/>
      <sheetName val="49"/>
      <sheetName val="48"/>
      <sheetName val="47"/>
      <sheetName val="46"/>
      <sheetName val="45"/>
      <sheetName val="44"/>
      <sheetName val="43A"/>
      <sheetName val="43"/>
      <sheetName val="42"/>
      <sheetName val="41"/>
      <sheetName val="40"/>
      <sheetName val="39"/>
      <sheetName val="38"/>
      <sheetName val="65"/>
      <sheetName val="37"/>
      <sheetName val="37B"/>
      <sheetName val="37A"/>
      <sheetName val="B41"/>
      <sheetName val="B25"/>
      <sheetName val="B20"/>
      <sheetName val="B19C"/>
      <sheetName val="B19B"/>
      <sheetName val="B19A"/>
      <sheetName val="B15C"/>
      <sheetName val="B15B"/>
      <sheetName val="B15A"/>
      <sheetName val="B13E"/>
      <sheetName val="B13D"/>
      <sheetName val="B13C"/>
      <sheetName val="B13B"/>
      <sheetName val="B13A"/>
      <sheetName val="B13"/>
      <sheetName val="B12"/>
      <sheetName val="B3.1D"/>
      <sheetName val="B3.1C"/>
      <sheetName val="B3.1B"/>
      <sheetName val="B3.1A"/>
      <sheetName val="Dir1"/>
      <sheetName val="Sol1"/>
      <sheetName val="23"/>
      <sheetName val="22"/>
      <sheetName val="21"/>
      <sheetName val="20"/>
      <sheetName val="19C"/>
      <sheetName val="19B2"/>
      <sheetName val="19B1"/>
      <sheetName val="19B"/>
      <sheetName val="19A"/>
      <sheetName val="19"/>
      <sheetName val="16.1"/>
      <sheetName val="15"/>
      <sheetName val="14"/>
      <sheetName val="13"/>
      <sheetName val="12"/>
      <sheetName val="11"/>
      <sheetName val="10"/>
      <sheetName val="9"/>
      <sheetName val="8"/>
      <sheetName val="7"/>
      <sheetName val="6.1"/>
      <sheetName val="5"/>
      <sheetName val="4"/>
      <sheetName val="3.1"/>
      <sheetName val="2.1"/>
      <sheetName val="2"/>
      <sheetName val="1.1"/>
      <sheetName val="1"/>
      <sheetName val="Updates"/>
      <sheetName val="Corrections"/>
      <sheetName val="טופס א"/>
      <sheetName val="Info"/>
      <sheetName val="Info_Cell"/>
      <sheetName val="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>
        <row r="10">
          <cell r="K10">
            <v>992698</v>
          </cell>
        </row>
        <row r="175">
          <cell r="M175">
            <v>11256</v>
          </cell>
          <cell r="N175">
            <v>0</v>
          </cell>
        </row>
        <row r="197">
          <cell r="M197">
            <v>63989</v>
          </cell>
          <cell r="N197">
            <v>0</v>
          </cell>
        </row>
        <row r="209">
          <cell r="M209">
            <v>4694</v>
          </cell>
          <cell r="N209">
            <v>0</v>
          </cell>
        </row>
        <row r="217">
          <cell r="M217">
            <v>4753</v>
          </cell>
          <cell r="N217">
            <v>0</v>
          </cell>
        </row>
        <row r="234">
          <cell r="M234">
            <v>0</v>
          </cell>
          <cell r="N234">
            <v>0</v>
          </cell>
        </row>
      </sheetData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יים 10-12.10 "/>
      <sheetName val="חיים 1-9.10"/>
      <sheetName val="חיים 1-12.10"/>
      <sheetName val="חיים 7-9.10"/>
      <sheetName val="חיים 1-6.10"/>
      <sheetName val="חיים 1-3.11"/>
      <sheetName val="חיים 1-12.09 "/>
      <sheetName val="חיים 1-9.09"/>
      <sheetName val="שינוי בזמינים 1-12.10 "/>
      <sheetName val="חיים 1-6.11"/>
      <sheetName val="1-9.11 חיים"/>
      <sheetName val="חיים 1-12.11"/>
      <sheetName val="חיים 1-3.12"/>
      <sheetName val="חיים 1-6.12"/>
      <sheetName val="1-9.12"/>
      <sheetName val="1-12.12"/>
      <sheetName val="1-3.13"/>
      <sheetName val="1-3.15"/>
      <sheetName val="1-6.15"/>
      <sheetName val="1-9.15"/>
      <sheetName val="7-9.15 "/>
      <sheetName val="1-12.15"/>
      <sheetName val="1-3.16"/>
      <sheetName val="4-6.16"/>
      <sheetName val="7-9.16"/>
      <sheetName val="10-12.16"/>
      <sheetName val="1-3.17"/>
      <sheetName val="1-6.17 "/>
      <sheetName val="4-6.17"/>
      <sheetName val="1-9.17"/>
      <sheetName val="7-9.17 "/>
      <sheetName val="1-12.17"/>
      <sheetName val="10-12.17"/>
      <sheetName val="1-3.18"/>
      <sheetName val="1-6.18 "/>
      <sheetName val="4-6.18"/>
      <sheetName val="7-9.18"/>
      <sheetName val="1-9.18"/>
      <sheetName val="1-12.18"/>
      <sheetName val="גיליון1"/>
      <sheetName val="10-12.18"/>
      <sheetName val="1-3.19"/>
      <sheetName val="1-6.19"/>
      <sheetName val="4-6.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6">
          <cell r="B6">
            <v>-0.13113177759701317</v>
          </cell>
          <cell r="D6">
            <v>-0.13113177759701317</v>
          </cell>
          <cell r="F6">
            <v>74078</v>
          </cell>
        </row>
        <row r="7">
          <cell r="B7">
            <v>2257.3008310632104</v>
          </cell>
          <cell r="D7">
            <v>3009.8287210632111</v>
          </cell>
          <cell r="F7">
            <v>51090</v>
          </cell>
        </row>
        <row r="8">
          <cell r="B8">
            <v>29554.640595158769</v>
          </cell>
          <cell r="D8">
            <v>29554.640595158769</v>
          </cell>
          <cell r="F8">
            <v>847699</v>
          </cell>
        </row>
        <row r="9">
          <cell r="B9">
            <v>109.08659325301059</v>
          </cell>
          <cell r="D9">
            <v>186.50868325301062</v>
          </cell>
          <cell r="F9">
            <v>5880</v>
          </cell>
        </row>
        <row r="10">
          <cell r="B10">
            <v>810.67576092489742</v>
          </cell>
          <cell r="D10">
            <v>810.67576092489742</v>
          </cell>
          <cell r="F10">
            <v>24374</v>
          </cell>
        </row>
        <row r="11">
          <cell r="B11">
            <v>0</v>
          </cell>
          <cell r="D11">
            <v>-0.79952868893499274</v>
          </cell>
          <cell r="F11">
            <v>16</v>
          </cell>
        </row>
        <row r="12">
          <cell r="D12">
            <v>-252.857</v>
          </cell>
          <cell r="F12">
            <v>1645</v>
          </cell>
        </row>
        <row r="22">
          <cell r="B22">
            <v>32478.715648622288</v>
          </cell>
          <cell r="D22">
            <v>33307.866099933352</v>
          </cell>
          <cell r="F22">
            <v>1004782</v>
          </cell>
        </row>
        <row r="23">
          <cell r="B23">
            <v>0</v>
          </cell>
          <cell r="D23">
            <v>0</v>
          </cell>
          <cell r="F23">
            <v>0</v>
          </cell>
        </row>
        <row r="32">
          <cell r="B32">
            <v>2366.2562925386228</v>
          </cell>
          <cell r="D32">
            <v>3196.2062725386204</v>
          </cell>
          <cell r="F32">
            <v>131048</v>
          </cell>
        </row>
        <row r="33">
          <cell r="B33">
            <v>30112.459356083666</v>
          </cell>
          <cell r="D33">
            <v>30111.659827394731</v>
          </cell>
          <cell r="F33">
            <v>873734</v>
          </cell>
        </row>
      </sheetData>
      <sheetData sheetId="43">
        <row r="12">
          <cell r="D12">
            <v>-47.47399999999999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יים 10-12.10 "/>
      <sheetName val="חיים 1-9.10"/>
      <sheetName val="חיים 1-12.10"/>
      <sheetName val="חיים 7-9.10"/>
      <sheetName val="חיים 1-6.10"/>
      <sheetName val="חיים 1-3.11"/>
      <sheetName val="חיים 1-12.09 "/>
      <sheetName val="חיים 1-9.09"/>
      <sheetName val="שינוי בזמינים 1-12.10 "/>
      <sheetName val="חיים 1-6.11"/>
      <sheetName val="1-9.11 חיים"/>
      <sheetName val="חיים 1-12.11"/>
      <sheetName val="חיים 1-3.12"/>
      <sheetName val="חיים 1-6.12"/>
      <sheetName val="1-9.12"/>
      <sheetName val="1-12.12"/>
      <sheetName val="1-3.13"/>
      <sheetName val="1-3.15"/>
      <sheetName val="1-6.15"/>
      <sheetName val="1-9.15"/>
      <sheetName val="7-9.15 "/>
      <sheetName val="1-12.15"/>
      <sheetName val="1-3.16"/>
      <sheetName val="4-6.16"/>
      <sheetName val="7-9.16"/>
      <sheetName val="10-12.16"/>
      <sheetName val="1-3.17"/>
      <sheetName val="1-6.17 "/>
      <sheetName val="4-6.17"/>
      <sheetName val="1-9.17"/>
      <sheetName val="7-9.17 "/>
      <sheetName val="1-12.17"/>
      <sheetName val="10-12.17"/>
      <sheetName val="1-3.18"/>
      <sheetName val="1-6.18 "/>
      <sheetName val="4-6.18"/>
      <sheetName val="7-9.18"/>
      <sheetName val="1-9.18"/>
      <sheetName val="1-12.18"/>
      <sheetName val="גיליון1"/>
      <sheetName val="10-12.18"/>
      <sheetName val="1-3.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6">
          <cell r="B6">
            <v>-7.4091679785939404E-2</v>
          </cell>
          <cell r="F6">
            <v>47400</v>
          </cell>
        </row>
        <row r="7">
          <cell r="B7">
            <v>1227.363686335382</v>
          </cell>
          <cell r="D7">
            <v>2555.0760063353828</v>
          </cell>
          <cell r="F7">
            <v>70622</v>
          </cell>
        </row>
        <row r="8">
          <cell r="B8">
            <v>7487.6683220270697</v>
          </cell>
          <cell r="F8">
            <v>835987</v>
          </cell>
        </row>
        <row r="9">
          <cell r="B9">
            <v>8.7278172139742196</v>
          </cell>
          <cell r="D9">
            <v>79.838877213973873</v>
          </cell>
          <cell r="F9">
            <v>6156</v>
          </cell>
        </row>
        <row r="10">
          <cell r="B10">
            <v>199.45368161322006</v>
          </cell>
          <cell r="F10">
            <v>24079</v>
          </cell>
        </row>
        <row r="11">
          <cell r="B11">
            <v>0</v>
          </cell>
          <cell r="D11">
            <v>-0.51063417985528292</v>
          </cell>
          <cell r="F11">
            <v>17</v>
          </cell>
        </row>
        <row r="12">
          <cell r="B12">
            <v>-205.38300000000001</v>
          </cell>
          <cell r="F12">
            <v>1823</v>
          </cell>
        </row>
        <row r="22">
          <cell r="B22">
            <v>8717.7564155098607</v>
          </cell>
          <cell r="D22">
            <v>10116.069161330006</v>
          </cell>
          <cell r="F22">
            <v>986084</v>
          </cell>
        </row>
        <row r="23">
          <cell r="B23">
            <v>0</v>
          </cell>
          <cell r="F23">
            <v>0</v>
          </cell>
        </row>
        <row r="32">
          <cell r="B32">
            <v>1236.0174118695704</v>
          </cell>
          <cell r="D32">
            <v>2634.8407918695711</v>
          </cell>
          <cell r="F32">
            <v>124178</v>
          </cell>
        </row>
        <row r="33">
          <cell r="B33">
            <v>7481.7390036402903</v>
          </cell>
          <cell r="D33">
            <v>7481.2283694604348</v>
          </cell>
          <cell r="F33">
            <v>861906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יים 10-12.10 "/>
      <sheetName val="חיים 1-9.10"/>
      <sheetName val="חיים 1-12.10"/>
      <sheetName val="חיים 7-9.10"/>
      <sheetName val="חיים 1-6.10"/>
      <sheetName val="חיים 1-3.11"/>
      <sheetName val="חיים 1-12.09 "/>
      <sheetName val="חיים 1-9.09"/>
      <sheetName val="שינוי בזמינים 1-12.10 "/>
      <sheetName val="חיים 1-6.11"/>
      <sheetName val="1-9.11 חיים"/>
      <sheetName val="חיים 1-12.11"/>
      <sheetName val="חיים 1-3.12"/>
      <sheetName val="חיים 1-6.12"/>
      <sheetName val="1-9.12"/>
      <sheetName val="1-12.12"/>
      <sheetName val="1-3.13"/>
      <sheetName val="1-3.15"/>
      <sheetName val="1-6.15"/>
      <sheetName val="1-9.15"/>
      <sheetName val="7-9.15 "/>
      <sheetName val="1-12.15"/>
      <sheetName val="1-3.16"/>
      <sheetName val="4-6.16"/>
      <sheetName val="7-9.16"/>
      <sheetName val="10-12.16"/>
      <sheetName val="1-3.17"/>
      <sheetName val="1-6.17 "/>
      <sheetName val="4-6.17"/>
      <sheetName val="1-9.17"/>
      <sheetName val="7-9.17 "/>
      <sheetName val="1-12.17"/>
      <sheetName val="10-12.17"/>
      <sheetName val="1-3.18"/>
      <sheetName val="1-6.18 "/>
      <sheetName val="4-6.18"/>
      <sheetName val="7-9.18"/>
      <sheetName val="1-9.18"/>
      <sheetName val="1-12.18"/>
      <sheetName val="גיליון1"/>
      <sheetName val="10-12.18"/>
      <sheetName val="1-3.19"/>
      <sheetName val="1-6.19"/>
      <sheetName val="4-6.19"/>
      <sheetName val="1-9.19"/>
      <sheetName val="1-6.19."/>
      <sheetName val="7-9.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D6">
            <v>-0.22640776890784375</v>
          </cell>
          <cell r="F6">
            <v>115099</v>
          </cell>
        </row>
        <row r="7">
          <cell r="B7">
            <v>2273.3208530737711</v>
          </cell>
          <cell r="D7">
            <v>3350.6729030737715</v>
          </cell>
          <cell r="F7">
            <v>19107</v>
          </cell>
        </row>
        <row r="8">
          <cell r="B8">
            <v>33920.42793114666</v>
          </cell>
          <cell r="D8">
            <v>33920.42793114666</v>
          </cell>
          <cell r="F8">
            <v>851475</v>
          </cell>
        </row>
        <row r="9">
          <cell r="B9">
            <v>141.37526859331095</v>
          </cell>
          <cell r="D9">
            <v>211.94563859331089</v>
          </cell>
          <cell r="F9">
            <v>5906</v>
          </cell>
        </row>
        <row r="10">
          <cell r="B10">
            <v>893.43255530015858</v>
          </cell>
          <cell r="D10">
            <v>893.43255530015858</v>
          </cell>
          <cell r="F10">
            <v>23750</v>
          </cell>
        </row>
        <row r="11">
          <cell r="D11">
            <v>-0.45255782239576714</v>
          </cell>
          <cell r="F11">
            <v>17</v>
          </cell>
        </row>
        <row r="12">
          <cell r="D12">
            <v>-506.28500000000003</v>
          </cell>
          <cell r="F12">
            <v>1509</v>
          </cell>
        </row>
        <row r="13">
          <cell r="D13">
            <v>0</v>
          </cell>
        </row>
        <row r="22">
          <cell r="B22">
            <v>36722.045200344997</v>
          </cell>
          <cell r="D22">
            <v>37869.515062522594</v>
          </cell>
          <cell r="F22">
            <v>1016863</v>
          </cell>
        </row>
        <row r="23">
          <cell r="B23">
            <v>0</v>
          </cell>
          <cell r="D23">
            <v>0</v>
          </cell>
          <cell r="F23">
            <v>0</v>
          </cell>
        </row>
        <row r="32">
          <cell r="B32">
            <v>2414.4697138981792</v>
          </cell>
          <cell r="D32">
            <v>3562.3921338981745</v>
          </cell>
          <cell r="F32">
            <v>140112</v>
          </cell>
        </row>
        <row r="33">
          <cell r="B33">
            <v>34307.575486446818</v>
          </cell>
          <cell r="D33">
            <v>34307.12292862442</v>
          </cell>
          <cell r="F33">
            <v>876751</v>
          </cell>
        </row>
      </sheetData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למנטר 10-12.10 "/>
      <sheetName val="אלמנטרי 1-9.10 "/>
      <sheetName val="אלמנטרי 1-12.10"/>
      <sheetName val="אלמנטר 7-9.10"/>
      <sheetName val="אלמנטרי 1-6.10"/>
      <sheetName val="אלמנטרי 1-3.11"/>
      <sheetName val="אלמנטרי 1-12.09 "/>
      <sheetName val="אלמנטרי 1-9.09"/>
      <sheetName val="שינוי בזמינים 1-12.10 "/>
      <sheetName val="אלמנטרי 1-6.11"/>
      <sheetName val="אלמנטרי 1-9.11"/>
      <sheetName val="אלמנטרי 1-12.11"/>
      <sheetName val="אלמנטרי 1-3.12"/>
      <sheetName val="אלמנטרי 1-6.12"/>
      <sheetName val="1-9.12"/>
      <sheetName val="1-12.12"/>
      <sheetName val="1-3.13"/>
      <sheetName val="1-3.15"/>
      <sheetName val="1-6.15"/>
      <sheetName val="1-9.15"/>
      <sheetName val="7-9.15"/>
      <sheetName val="1-12.15"/>
      <sheetName val="1-3.16"/>
      <sheetName val="4-6.16"/>
      <sheetName val="7-9.16"/>
      <sheetName val="1-9.16עוז"/>
      <sheetName val="1-12.16"/>
      <sheetName val="10-12.16"/>
      <sheetName val="1-3.17"/>
      <sheetName val="1-6.17 "/>
      <sheetName val="גיליון1"/>
      <sheetName val="4-6.17"/>
      <sheetName val="1-9.17 "/>
      <sheetName val="7-9.17"/>
      <sheetName val="1-12.17"/>
      <sheetName val="10-12.17"/>
      <sheetName val="1-3.18"/>
      <sheetName val="1-6.18 "/>
      <sheetName val="4-6.18"/>
      <sheetName val="1-9.18"/>
      <sheetName val="7-9.18"/>
      <sheetName val="1-12.18"/>
      <sheetName val="10-12.18"/>
      <sheetName val="1-3.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7">
          <cell r="D7">
            <v>-123.47913</v>
          </cell>
          <cell r="F7">
            <v>230338</v>
          </cell>
        </row>
        <row r="8">
          <cell r="B8">
            <v>144.56190999999126</v>
          </cell>
          <cell r="D8">
            <v>14684.999999999998</v>
          </cell>
          <cell r="F8">
            <v>483728</v>
          </cell>
        </row>
        <row r="9">
          <cell r="B9">
            <v>7534.6829316252524</v>
          </cell>
          <cell r="D9">
            <v>8909.5091346252484</v>
          </cell>
          <cell r="F9">
            <v>271862</v>
          </cell>
        </row>
        <row r="10">
          <cell r="D10">
            <v>-790.35763900953452</v>
          </cell>
          <cell r="F10">
            <v>98572</v>
          </cell>
        </row>
        <row r="11">
          <cell r="B11">
            <v>3153.5898700000002</v>
          </cell>
          <cell r="D11">
            <v>3153.5898700000002</v>
          </cell>
          <cell r="F11">
            <v>82440</v>
          </cell>
        </row>
        <row r="12">
          <cell r="D12">
            <v>253.55599999999998</v>
          </cell>
          <cell r="F12">
            <v>90273</v>
          </cell>
        </row>
        <row r="13">
          <cell r="D13">
            <v>5362.092999999998</v>
          </cell>
          <cell r="F13">
            <v>587889</v>
          </cell>
        </row>
        <row r="14">
          <cell r="B14">
            <v>-774.91624877243476</v>
          </cell>
          <cell r="D14">
            <v>2996.0028770675631</v>
          </cell>
        </row>
        <row r="28">
          <cell r="B28">
            <v>14408.275693843274</v>
          </cell>
          <cell r="D28">
            <v>34094.459112683267</v>
          </cell>
          <cell r="F28">
            <v>1859636</v>
          </cell>
        </row>
        <row r="29">
          <cell r="B29">
            <v>351.45499999999998</v>
          </cell>
          <cell r="D29">
            <v>351.45499999999998</v>
          </cell>
          <cell r="F29">
            <v>50258</v>
          </cell>
        </row>
        <row r="37">
          <cell r="B37">
            <v>10709.355581625245</v>
          </cell>
          <cell r="D37">
            <v>26624.619874625241</v>
          </cell>
          <cell r="F37">
            <v>1425919</v>
          </cell>
        </row>
        <row r="38">
          <cell r="B38">
            <v>4050.3751122180288</v>
          </cell>
          <cell r="D38">
            <v>7821.2942380580262</v>
          </cell>
          <cell r="F38">
            <v>483975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יים 10-12.10 "/>
      <sheetName val="חיים 1-9.10"/>
      <sheetName val="חיים 1-12.10"/>
      <sheetName val="חיים 7-9.10"/>
      <sheetName val="חיים 1-6.10"/>
      <sheetName val="חיים 1-3.11"/>
      <sheetName val="חיים 1-12.09 "/>
      <sheetName val="חיים 1-9.09"/>
      <sheetName val="שינוי בזמינים 1-12.10 "/>
      <sheetName val="חיים 1-6.11"/>
      <sheetName val="1-9.11 חיים"/>
      <sheetName val="חיים 1-12.11"/>
      <sheetName val="חיים 1-3.12"/>
      <sheetName val="חיים 1-6.12"/>
      <sheetName val="1-9.12"/>
      <sheetName val="1-12.12"/>
      <sheetName val="1-3.13"/>
      <sheetName val="1-3.15"/>
      <sheetName val="1-6.15"/>
      <sheetName val="1-9.15"/>
      <sheetName val="7-9.15 "/>
      <sheetName val="1-12.15"/>
      <sheetName val="1-3.16"/>
      <sheetName val="4-6.16"/>
      <sheetName val="7-9.16"/>
      <sheetName val="10-12.16"/>
      <sheetName val="1-3.17"/>
      <sheetName val="1-6.17 "/>
      <sheetName val="4-6.17"/>
      <sheetName val="1-9.17"/>
      <sheetName val="7-9.17 "/>
      <sheetName val="1-12.17"/>
      <sheetName val="10-12.17"/>
      <sheetName val="1-3.18"/>
      <sheetName val="1-6.18 "/>
      <sheetName val="4-6.18"/>
      <sheetName val="7-9.18"/>
      <sheetName val="1-9.18"/>
      <sheetName val="1-12.18"/>
      <sheetName val="גיליון1"/>
      <sheetName val="10-12.18"/>
      <sheetName val="1-3.19"/>
      <sheetName val="1-6.19"/>
      <sheetName val="4-6.19"/>
      <sheetName val="1-6.19."/>
      <sheetName val="7-9.19"/>
      <sheetName val="1-9.19"/>
      <sheetName val="1-12.19 "/>
      <sheetName val="9-12.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F7">
            <v>116476</v>
          </cell>
        </row>
      </sheetData>
      <sheetData sheetId="47">
        <row r="6">
          <cell r="B6">
            <v>-0.25561884320907702</v>
          </cell>
          <cell r="D6">
            <v>-0.25561884320907702</v>
          </cell>
          <cell r="F6">
            <v>96</v>
          </cell>
        </row>
        <row r="7">
          <cell r="B7">
            <v>2081.8131200653311</v>
          </cell>
          <cell r="D7">
            <v>3271.1955300653312</v>
          </cell>
        </row>
        <row r="8">
          <cell r="B8">
            <v>41100.92643408884</v>
          </cell>
          <cell r="D8">
            <v>41100.92643408884</v>
          </cell>
          <cell r="F8">
            <v>845337</v>
          </cell>
        </row>
        <row r="9">
          <cell r="B9">
            <v>171.98935807480791</v>
          </cell>
          <cell r="D9">
            <v>213.7398480748079</v>
          </cell>
          <cell r="F9">
            <v>5410</v>
          </cell>
        </row>
        <row r="10">
          <cell r="B10">
            <v>897.68866838699671</v>
          </cell>
          <cell r="D10">
            <v>897.68866838699671</v>
          </cell>
          <cell r="F10">
            <v>23649</v>
          </cell>
        </row>
        <row r="11">
          <cell r="B11">
            <v>-1</v>
          </cell>
          <cell r="D11">
            <v>-0.54846355377087996</v>
          </cell>
          <cell r="F11">
            <v>17</v>
          </cell>
        </row>
        <row r="12">
          <cell r="B12">
            <v>-501.24642</v>
          </cell>
          <cell r="D12">
            <v>-501.24642</v>
          </cell>
          <cell r="F12">
            <v>1713</v>
          </cell>
        </row>
        <row r="13">
          <cell r="B13">
            <v>0</v>
          </cell>
        </row>
        <row r="22">
          <cell r="B22">
            <v>43749.915541772767</v>
          </cell>
          <cell r="D22">
            <v>44981.499978218992</v>
          </cell>
          <cell r="F22">
            <v>992698</v>
          </cell>
        </row>
        <row r="23">
          <cell r="B23">
            <v>0</v>
          </cell>
          <cell r="D23">
            <v>0</v>
          </cell>
          <cell r="F23">
            <v>0</v>
          </cell>
        </row>
        <row r="32">
          <cell r="B32">
            <v>2253.5468592969337</v>
          </cell>
          <cell r="D32">
            <v>3484.6797592969306</v>
          </cell>
          <cell r="F32">
            <v>121982</v>
          </cell>
        </row>
        <row r="33">
          <cell r="B33">
            <v>41496.368682475833</v>
          </cell>
          <cell r="D33">
            <v>41496.820218922061</v>
          </cell>
          <cell r="F33">
            <v>870716</v>
          </cell>
        </row>
      </sheetData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למנטר 10-12.10 "/>
      <sheetName val="אלמנטרי 1-9.10 "/>
      <sheetName val="אלמנטרי 1-12.10"/>
      <sheetName val="אלמנטר 7-9.10"/>
      <sheetName val="אלמנטרי 1-6.10"/>
      <sheetName val="אלמנטרי 1-3.11"/>
      <sheetName val="אלמנטרי 1-12.09 "/>
      <sheetName val="אלמנטרי 1-9.09"/>
      <sheetName val="שינוי בזמינים 1-12.10 "/>
      <sheetName val="אלמנטרי 1-6.11"/>
      <sheetName val="אלמנטרי 1-9.11"/>
      <sheetName val="אלמנטרי 1-12.11"/>
      <sheetName val="אלמנטרי 1-3.12"/>
      <sheetName val="אלמנטרי 1-6.12"/>
      <sheetName val="1-9.12"/>
      <sheetName val="1-12.12"/>
      <sheetName val="1-3.13"/>
      <sheetName val="1-3.15"/>
      <sheetName val="1-6.15"/>
      <sheetName val="1-9.15"/>
      <sheetName val="7-9.15"/>
      <sheetName val="1-12.15"/>
      <sheetName val="1-3.16"/>
      <sheetName val="4-6.16"/>
      <sheetName val="7-9.16"/>
      <sheetName val="1-9.16עוז"/>
      <sheetName val="1-12.16"/>
      <sheetName val="10-12.16"/>
      <sheetName val="1-3.17"/>
      <sheetName val="1-6.17 "/>
      <sheetName val="גיליון1"/>
      <sheetName val="4-6.17"/>
      <sheetName val="1-9.17 "/>
      <sheetName val="7-9.17"/>
      <sheetName val="1-12.17"/>
      <sheetName val="10-12.17"/>
      <sheetName val="1-3.18"/>
      <sheetName val="1-6.18 "/>
      <sheetName val="4-6.18"/>
      <sheetName val="1-9.18"/>
      <sheetName val="7-9.18"/>
      <sheetName val="1-12.18"/>
      <sheetName val="10-12.18"/>
      <sheetName val="1-3.19"/>
      <sheetName val="1-6.19"/>
      <sheetName val="4-6.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3">
          <cell r="A13" t="str">
            <v>נדל"ן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7">
          <cell r="B7">
            <v>-190.58227756832846</v>
          </cell>
          <cell r="D7">
            <v>-190.58227756832846</v>
          </cell>
          <cell r="F7">
            <v>274244</v>
          </cell>
        </row>
        <row r="8">
          <cell r="B8">
            <v>9720.4702194556867</v>
          </cell>
          <cell r="D8">
            <v>21800.550349455683</v>
          </cell>
          <cell r="F8">
            <v>444453</v>
          </cell>
        </row>
        <row r="9">
          <cell r="B9">
            <v>11169.180832592292</v>
          </cell>
          <cell r="D9">
            <v>14880.186212592287</v>
          </cell>
          <cell r="F9">
            <v>255294</v>
          </cell>
        </row>
        <row r="10">
          <cell r="B10">
            <v>-189.37644318986685</v>
          </cell>
          <cell r="D10">
            <v>-189.37644318986685</v>
          </cell>
          <cell r="F10">
            <v>95801</v>
          </cell>
        </row>
        <row r="11">
          <cell r="B11">
            <v>1232.7859506195568</v>
          </cell>
          <cell r="D11">
            <v>1464.4629206195575</v>
          </cell>
          <cell r="F11">
            <v>90745</v>
          </cell>
        </row>
        <row r="12">
          <cell r="B12">
            <v>812.66365310673598</v>
          </cell>
          <cell r="D12">
            <v>812.66365310673598</v>
          </cell>
          <cell r="F12">
            <v>68307</v>
          </cell>
        </row>
        <row r="13">
          <cell r="B13">
            <v>13909.153</v>
          </cell>
          <cell r="D13">
            <v>13909.153</v>
          </cell>
          <cell r="F13">
            <v>589566</v>
          </cell>
        </row>
        <row r="14">
          <cell r="D14">
            <v>5550.7205849839238</v>
          </cell>
        </row>
        <row r="28">
          <cell r="B28">
            <v>34958.482031160005</v>
          </cell>
          <cell r="D28">
            <v>54371.777999999991</v>
          </cell>
          <cell r="F28">
            <v>1838704</v>
          </cell>
        </row>
        <row r="29">
          <cell r="B29">
            <v>3666</v>
          </cell>
          <cell r="D29">
            <v>3666</v>
          </cell>
          <cell r="F29">
            <v>50281</v>
          </cell>
        </row>
        <row r="37">
          <cell r="B37">
            <v>21931.854725099212</v>
          </cell>
          <cell r="D37">
            <v>37954.617205099203</v>
          </cell>
          <cell r="F37">
            <v>1380058</v>
          </cell>
        </row>
        <row r="38">
          <cell r="B38">
            <v>16692.627306060793</v>
          </cell>
          <cell r="D38">
            <v>20083.160794900792</v>
          </cell>
          <cell r="F38">
            <v>508927</v>
          </cell>
        </row>
      </sheetData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למנטר 10-12.10 "/>
      <sheetName val="אלמנטרי 1-9.10 "/>
      <sheetName val="אלמנטרי 1-12.10"/>
      <sheetName val="אלמנטר 7-9.10"/>
      <sheetName val="אלמנטרי 1-6.10"/>
      <sheetName val="אלמנטרי 1-3.11"/>
      <sheetName val="אלמנטרי 1-12.09 "/>
      <sheetName val="אלמנטרי 1-9.09"/>
      <sheetName val="שינוי בזמינים 1-12.10 "/>
      <sheetName val="אלמנטרי 1-6.11"/>
      <sheetName val="אלמנטרי 1-9.11"/>
      <sheetName val="אלמנטרי 1-12.11"/>
      <sheetName val="אלמנטרי 1-3.12"/>
      <sheetName val="אלמנטרי 1-6.12"/>
      <sheetName val="1-9.12"/>
      <sheetName val="1-12.12"/>
      <sheetName val="1-3.13"/>
      <sheetName val="1-3.15"/>
      <sheetName val="1-6.15"/>
      <sheetName val="1-9.15"/>
      <sheetName val="7-9.15"/>
      <sheetName val="1-12.15"/>
      <sheetName val="1-3.16"/>
      <sheetName val="4-6.16"/>
      <sheetName val="7-9.16"/>
      <sheetName val="1-9.16עוז"/>
      <sheetName val="1-12.16"/>
      <sheetName val="10-12.16"/>
      <sheetName val="1-3.17"/>
      <sheetName val="1-6.17 "/>
      <sheetName val="גיליון1"/>
      <sheetName val="4-6.17"/>
      <sheetName val="1-9.17 "/>
      <sheetName val="7-9.17"/>
      <sheetName val="1-12.17"/>
      <sheetName val="10-12.17"/>
      <sheetName val="1-3.18"/>
      <sheetName val="1-6.18 "/>
      <sheetName val="4-6.18"/>
      <sheetName val="1-9.18"/>
      <sheetName val="7-9.18"/>
      <sheetName val="1-12.18"/>
      <sheetName val="10-12.18"/>
      <sheetName val="1-3.19"/>
      <sheetName val="1-6.19"/>
      <sheetName val="4-6.19"/>
      <sheetName val="1-6.19 בערכים"/>
      <sheetName val="7-9.19"/>
      <sheetName val="1-9.19"/>
      <sheetName val="1-12.19"/>
      <sheetName val="9-12.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7">
          <cell r="B7">
            <v>417.01747669885845</v>
          </cell>
          <cell r="D7">
            <v>417.01747669885845</v>
          </cell>
          <cell r="F7">
            <v>124265</v>
          </cell>
        </row>
        <row r="8">
          <cell r="B8">
            <v>18158.03630394346</v>
          </cell>
          <cell r="D8">
            <v>33345.615093943459</v>
          </cell>
          <cell r="F8">
            <v>442187</v>
          </cell>
        </row>
        <row r="9">
          <cell r="B9">
            <v>18085.745488722532</v>
          </cell>
          <cell r="D9">
            <v>19665.334638722532</v>
          </cell>
          <cell r="F9">
            <v>235347</v>
          </cell>
        </row>
        <row r="10">
          <cell r="B10">
            <v>52.375447773758488</v>
          </cell>
          <cell r="D10">
            <v>52.375447773758488</v>
          </cell>
          <cell r="F10">
            <v>86857</v>
          </cell>
        </row>
        <row r="11">
          <cell r="B11">
            <v>-3535.4270327269287</v>
          </cell>
          <cell r="D11">
            <v>-5792.245352726929</v>
          </cell>
          <cell r="F11">
            <v>102850</v>
          </cell>
        </row>
        <row r="12">
          <cell r="B12">
            <v>1962.5006850560469</v>
          </cell>
          <cell r="D12">
            <v>1962.5006850560469</v>
          </cell>
          <cell r="F12">
            <v>64218</v>
          </cell>
        </row>
        <row r="13">
          <cell r="B13">
            <v>68966.652799999996</v>
          </cell>
          <cell r="D13">
            <v>68966.652799999996</v>
          </cell>
          <cell r="F13">
            <v>615655</v>
          </cell>
        </row>
        <row r="28">
          <cell r="B28">
            <v>105708.35885567998</v>
          </cell>
          <cell r="D28">
            <v>124082.42199999998</v>
          </cell>
          <cell r="F28">
            <v>1651460</v>
          </cell>
        </row>
        <row r="29">
          <cell r="B29">
            <v>3441.0990000000002</v>
          </cell>
          <cell r="D29">
            <v>3441.0990000000002</v>
          </cell>
          <cell r="F29">
            <v>104611</v>
          </cell>
        </row>
        <row r="37">
          <cell r="B37">
            <v>33125.372236637908</v>
          </cell>
          <cell r="D37">
            <v>47635.721856637902</v>
          </cell>
          <cell r="F37">
            <v>831837</v>
          </cell>
        </row>
        <row r="38">
          <cell r="B38">
            <v>76024.085619042075</v>
          </cell>
          <cell r="D38">
            <v>79887.799143362077</v>
          </cell>
          <cell r="F38">
            <v>924234</v>
          </cell>
        </row>
      </sheetData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התפתחות קרן הון "/>
      <sheetName val="רווח כולל אחר"/>
      <sheetName val="בדיקת ירידת ערך לקרן שלילית"/>
      <sheetName val="דוח תאימות"/>
    </sheetNames>
    <sheetDataSet>
      <sheetData sheetId="0">
        <row r="129">
          <cell r="N129">
            <v>14540438.090000007</v>
          </cell>
        </row>
        <row r="133">
          <cell r="N133">
            <v>3770919.125839998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59) דו''ח תשואה לאפיק"/>
      <sheetName val="תעודות סל"/>
      <sheetName val="חוזים עתידיים"/>
      <sheetName val="אגח קונצרני סחיר"/>
      <sheetName val="אגח ממשלתי סחיר"/>
      <sheetName val="רכישות נטו לא סחיר"/>
    </sheetNames>
    <sheetDataSet>
      <sheetData sheetId="0">
        <row r="29">
          <cell r="F29">
            <v>10030.61</v>
          </cell>
        </row>
        <row r="30">
          <cell r="F30">
            <v>3271867.47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3.1D"/>
      <sheetName val="SB3.1C"/>
      <sheetName val="SB3.1B"/>
      <sheetName val="SB3.1A"/>
      <sheetName val="S6.1"/>
      <sheetName val="S3.1"/>
      <sheetName val="S2.1"/>
      <sheetName val="S1.1"/>
      <sheetName val="הסברים  פירוט נוסף"/>
      <sheetName val="Gen_Int"/>
      <sheetName val="T18N"/>
      <sheetName val="T18"/>
      <sheetName val="T16"/>
      <sheetName val="15D9"/>
      <sheetName val="15D8"/>
      <sheetName val="15D7"/>
      <sheetName val="15D6"/>
      <sheetName val="15D5"/>
      <sheetName val="15D4"/>
      <sheetName val="15D3"/>
      <sheetName val="15D2"/>
      <sheetName val="15D1"/>
      <sheetName val="15C"/>
      <sheetName val="15B"/>
      <sheetName val="15A"/>
      <sheetName val="T14_4"/>
      <sheetName val="T14_3OLD"/>
      <sheetName val="T14_3"/>
      <sheetName val="T14_2"/>
      <sheetName val="T14_1"/>
      <sheetName val="14A"/>
      <sheetName val="56"/>
      <sheetName val="55"/>
      <sheetName val="54"/>
      <sheetName val="53B"/>
      <sheetName val="53A"/>
      <sheetName val="52"/>
      <sheetName val="51"/>
      <sheetName val="50"/>
      <sheetName val="49"/>
      <sheetName val="48"/>
      <sheetName val="47"/>
      <sheetName val="46"/>
      <sheetName val="45"/>
      <sheetName val="44"/>
      <sheetName val="43A"/>
      <sheetName val="43"/>
      <sheetName val="42"/>
      <sheetName val="41"/>
      <sheetName val="40"/>
      <sheetName val="39"/>
      <sheetName val="38"/>
      <sheetName val="65"/>
      <sheetName val="37"/>
      <sheetName val="37B"/>
      <sheetName val="37A"/>
      <sheetName val="B41"/>
      <sheetName val="B25"/>
      <sheetName val="B20"/>
      <sheetName val="B19C"/>
      <sheetName val="B19B"/>
      <sheetName val="B19A"/>
      <sheetName val="B15C"/>
      <sheetName val="B15B"/>
      <sheetName val="B15A"/>
      <sheetName val="B13E"/>
      <sheetName val="B13D"/>
      <sheetName val="B13C"/>
      <sheetName val="B13B"/>
      <sheetName val="B13A"/>
      <sheetName val="B13"/>
      <sheetName val="B12"/>
      <sheetName val="B3.1D"/>
      <sheetName val="B3.1C"/>
      <sheetName val="B3.1B"/>
      <sheetName val="B3.1A"/>
      <sheetName val="Dir1"/>
      <sheetName val="Sol1"/>
      <sheetName val="23"/>
      <sheetName val="22"/>
      <sheetName val="21"/>
      <sheetName val="20"/>
      <sheetName val="19C"/>
      <sheetName val="19B2"/>
      <sheetName val="19B1"/>
      <sheetName val="19B"/>
      <sheetName val="19A"/>
      <sheetName val="19"/>
      <sheetName val="16.1"/>
      <sheetName val="15"/>
      <sheetName val="14"/>
      <sheetName val="13"/>
      <sheetName val="12"/>
      <sheetName val="11"/>
      <sheetName val="10"/>
      <sheetName val="9"/>
      <sheetName val="8"/>
      <sheetName val="7"/>
      <sheetName val="6.1"/>
      <sheetName val="5"/>
      <sheetName val="4"/>
      <sheetName val="3.1"/>
      <sheetName val="2.1"/>
      <sheetName val="2"/>
      <sheetName val="1.1"/>
      <sheetName val="1"/>
      <sheetName val="Updates"/>
      <sheetName val="Corrections"/>
      <sheetName val="טופס א"/>
      <sheetName val="Info"/>
      <sheetName val="Info_Cell"/>
      <sheetName val="Inform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175">
          <cell r="M175">
            <v>4984</v>
          </cell>
          <cell r="N175">
            <v>0</v>
          </cell>
        </row>
        <row r="197">
          <cell r="M197">
            <v>56639</v>
          </cell>
          <cell r="N197">
            <v>0</v>
          </cell>
        </row>
        <row r="209">
          <cell r="M209">
            <v>1620</v>
          </cell>
          <cell r="N209">
            <v>0</v>
          </cell>
        </row>
        <row r="217">
          <cell r="M217">
            <v>1549</v>
          </cell>
          <cell r="N217">
            <v>0</v>
          </cell>
        </row>
        <row r="234">
          <cell r="M234">
            <v>0</v>
          </cell>
          <cell r="N234">
            <v>0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התפתחות קרן הון "/>
      <sheetName val="רווח כולל אחר"/>
      <sheetName val="דוח התפתחות קרן הון  (2)"/>
      <sheetName val="גיליון1"/>
      <sheetName val="גיליון2"/>
    </sheetNames>
    <sheetDataSet>
      <sheetData sheetId="0">
        <row r="136">
          <cell r="O136">
            <v>12080080.129999997</v>
          </cell>
        </row>
        <row r="140">
          <cell r="O140">
            <v>3780698.8488399992</v>
          </cell>
        </row>
        <row r="147">
          <cell r="O147">
            <v>-390165.3599999994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59) דו''ח תשואה לאפיק"/>
      <sheetName val="תעודות סל"/>
      <sheetName val="קונצרני סחיר"/>
      <sheetName val="אגח קונצרני לא סחיר"/>
      <sheetName val="קרנות השקעה"/>
      <sheetName val="אופציות לא סחירות"/>
    </sheetNames>
    <sheetDataSet>
      <sheetData sheetId="0">
        <row r="4">
          <cell r="F4">
            <v>393918.42</v>
          </cell>
        </row>
        <row r="32">
          <cell r="F32">
            <v>4581394.0199999996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טבלה1" displayName="טבלה1" ref="A4:Y27" totalsRowShown="0" headerRowDxfId="7">
  <autoFilter ref="A4:Y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 dataDxfId="9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 dataDxfId="8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רבעון בשנת 2019"/>
    </ext>
  </extLst>
</table>
</file>

<file path=xl/tables/table2.xml><?xml version="1.0" encoding="utf-8"?>
<table xmlns="http://schemas.openxmlformats.org/spreadsheetml/2006/main" id="2" name="טבלה2" displayName="טבלה2" ref="A29:Y52" totalsRowShown="0" headerRowDxfId="5" tableBorderDxfId="6">
  <autoFilter ref="A29:Y5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 בשנת 2019"/>
    </ext>
  </extLst>
</table>
</file>

<file path=xl/tables/table3.xml><?xml version="1.0" encoding="utf-8"?>
<table xmlns="http://schemas.openxmlformats.org/spreadsheetml/2006/main" id="3" name="טבלה3" displayName="טבלה3" ref="A29:Y52" totalsRowShown="0" headerRowDxfId="3" tableBorderDxfId="4">
  <autoFilter ref="A29:Y5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 בשנת 2019"/>
    </ext>
  </extLst>
</table>
</file>

<file path=xl/tables/table4.xml><?xml version="1.0" encoding="utf-8"?>
<table xmlns="http://schemas.openxmlformats.org/spreadsheetml/2006/main" id="4" name="טבלה4" displayName="טבלה4" ref="A4:Y27" totalsRowShown="0" headerRowDxfId="0" tableBorderDxfId="2">
  <autoFilter ref="A4:Y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 dataDxfId="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רבעון בשנת 2019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rightToLeft="1" zoomScale="85" zoomScaleNormal="85" workbookViewId="0">
      <pane xSplit="1" topLeftCell="G1" activePane="topRight" state="frozen"/>
      <selection activeCell="A19" sqref="A19"/>
      <selection pane="topRight" activeCell="A29" sqref="A29"/>
    </sheetView>
  </sheetViews>
  <sheetFormatPr defaultColWidth="0" defaultRowHeight="15" zeroHeight="1" x14ac:dyDescent="0.25"/>
  <cols>
    <col min="1" max="1" width="42.875" style="1" bestFit="1" customWidth="1"/>
    <col min="2" max="2" width="12" style="1" customWidth="1"/>
    <col min="3" max="4" width="11.5" style="1" customWidth="1"/>
    <col min="5" max="5" width="11.375" style="1" customWidth="1"/>
    <col min="6" max="6" width="11.25" style="1" customWidth="1"/>
    <col min="7" max="7" width="9" style="1" customWidth="1"/>
    <col min="8" max="8" width="12.625" style="1" customWidth="1"/>
    <col min="9" max="9" width="11.375" style="1" customWidth="1"/>
    <col min="10" max="10" width="10.75" style="1" customWidth="1"/>
    <col min="11" max="11" width="9.75" style="1" customWidth="1"/>
    <col min="12" max="12" width="9.5" style="1" customWidth="1"/>
    <col min="13" max="13" width="9" style="1" customWidth="1"/>
    <col min="14" max="14" width="12.125" style="1" customWidth="1"/>
    <col min="15" max="15" width="11.875" style="1" customWidth="1"/>
    <col min="16" max="16" width="12.75" style="1" customWidth="1"/>
    <col min="17" max="17" width="11.5" style="1" customWidth="1"/>
    <col min="18" max="18" width="10.875" style="1" customWidth="1"/>
    <col min="19" max="19" width="10.375" style="1" customWidth="1"/>
    <col min="20" max="20" width="15.25" style="1" customWidth="1"/>
    <col min="21" max="21" width="14.75" style="1" customWidth="1"/>
    <col min="22" max="22" width="13.75" style="1" customWidth="1"/>
    <col min="23" max="23" width="14" style="1" customWidth="1"/>
    <col min="24" max="24" width="13.625" style="1" customWidth="1"/>
    <col min="25" max="25" width="14.5" style="1" customWidth="1"/>
    <col min="26" max="26" width="0" style="1" hidden="1"/>
    <col min="27" max="16384" width="9" style="1" hidden="1"/>
  </cols>
  <sheetData>
    <row r="1" spans="1:25" ht="18.75" x14ac:dyDescent="0.3">
      <c r="A1" s="2" t="s">
        <v>0</v>
      </c>
    </row>
    <row r="2" spans="1:25" ht="18.75" x14ac:dyDescent="0.3">
      <c r="A2" s="3" t="s">
        <v>1</v>
      </c>
      <c r="B2" s="1" t="s">
        <v>2</v>
      </c>
    </row>
    <row r="3" spans="1:25" ht="18.75" x14ac:dyDescent="0.3">
      <c r="A3" s="2" t="s">
        <v>3</v>
      </c>
    </row>
    <row r="4" spans="1:25" ht="18.75" x14ac:dyDescent="0.3">
      <c r="A4" s="53" t="s">
        <v>37</v>
      </c>
      <c r="B4" s="54" t="s">
        <v>38</v>
      </c>
      <c r="C4" s="54" t="s">
        <v>39</v>
      </c>
      <c r="D4" s="54" t="s">
        <v>40</v>
      </c>
      <c r="E4" s="54" t="s">
        <v>41</v>
      </c>
      <c r="F4" s="54" t="s">
        <v>42</v>
      </c>
      <c r="G4" s="54" t="s">
        <v>43</v>
      </c>
      <c r="H4" s="54" t="s">
        <v>44</v>
      </c>
      <c r="I4" s="54" t="s">
        <v>45</v>
      </c>
      <c r="J4" s="54" t="s">
        <v>46</v>
      </c>
      <c r="K4" s="54" t="s">
        <v>47</v>
      </c>
      <c r="L4" s="54" t="s">
        <v>48</v>
      </c>
      <c r="M4" s="54" t="s">
        <v>49</v>
      </c>
      <c r="N4" s="54" t="s">
        <v>50</v>
      </c>
      <c r="O4" s="54" t="s">
        <v>51</v>
      </c>
      <c r="P4" s="54" t="s">
        <v>52</v>
      </c>
      <c r="Q4" s="54" t="s">
        <v>53</v>
      </c>
      <c r="R4" s="54" t="s">
        <v>54</v>
      </c>
      <c r="S4" s="54" t="s">
        <v>55</v>
      </c>
      <c r="T4" s="54" t="s">
        <v>56</v>
      </c>
      <c r="U4" s="54" t="s">
        <v>57</v>
      </c>
      <c r="V4" s="54" t="s">
        <v>58</v>
      </c>
      <c r="W4" s="54" t="s">
        <v>59</v>
      </c>
      <c r="X4" s="54" t="s">
        <v>60</v>
      </c>
      <c r="Y4" s="54" t="s">
        <v>61</v>
      </c>
    </row>
    <row r="5" spans="1:25" ht="44.25" customHeight="1" x14ac:dyDescent="0.3">
      <c r="A5" s="53" t="s">
        <v>4</v>
      </c>
      <c r="B5" s="54" t="s">
        <v>5</v>
      </c>
      <c r="C5" s="54" t="s">
        <v>5</v>
      </c>
      <c r="D5" s="54" t="s">
        <v>5</v>
      </c>
      <c r="E5" s="54" t="s">
        <v>5</v>
      </c>
      <c r="F5" s="54" t="s">
        <v>5</v>
      </c>
      <c r="G5" s="54" t="s">
        <v>5</v>
      </c>
      <c r="H5" s="54" t="s">
        <v>6</v>
      </c>
      <c r="I5" s="54" t="s">
        <v>6</v>
      </c>
      <c r="J5" s="54" t="s">
        <v>6</v>
      </c>
      <c r="K5" s="54" t="s">
        <v>6</v>
      </c>
      <c r="L5" s="54" t="s">
        <v>6</v>
      </c>
      <c r="M5" s="54" t="s">
        <v>6</v>
      </c>
      <c r="N5" s="54" t="s">
        <v>7</v>
      </c>
      <c r="O5" s="54" t="s">
        <v>7</v>
      </c>
      <c r="P5" s="54" t="s">
        <v>7</v>
      </c>
      <c r="Q5" s="54" t="s">
        <v>7</v>
      </c>
      <c r="R5" s="54" t="s">
        <v>7</v>
      </c>
      <c r="S5" s="54" t="s">
        <v>7</v>
      </c>
      <c r="T5" s="54" t="s">
        <v>8</v>
      </c>
      <c r="U5" s="54" t="s">
        <v>8</v>
      </c>
      <c r="V5" s="54" t="s">
        <v>8</v>
      </c>
      <c r="W5" s="54" t="s">
        <v>8</v>
      </c>
      <c r="X5" s="54" t="s">
        <v>8</v>
      </c>
      <c r="Y5" s="54" t="s">
        <v>8</v>
      </c>
    </row>
    <row r="6" spans="1:25" ht="60" x14ac:dyDescent="0.3">
      <c r="A6" s="55">
        <v>2019</v>
      </c>
      <c r="B6" s="56" t="s">
        <v>9</v>
      </c>
      <c r="C6" s="56" t="s">
        <v>9</v>
      </c>
      <c r="D6" s="56" t="s">
        <v>10</v>
      </c>
      <c r="E6" s="56" t="s">
        <v>10</v>
      </c>
      <c r="F6" s="56" t="s">
        <v>11</v>
      </c>
      <c r="G6" s="56" t="s">
        <v>11</v>
      </c>
      <c r="H6" s="56" t="s">
        <v>9</v>
      </c>
      <c r="I6" s="56" t="s">
        <v>9</v>
      </c>
      <c r="J6" s="56" t="s">
        <v>10</v>
      </c>
      <c r="K6" s="56" t="s">
        <v>10</v>
      </c>
      <c r="L6" s="56" t="s">
        <v>11</v>
      </c>
      <c r="M6" s="56" t="s">
        <v>11</v>
      </c>
      <c r="N6" s="56" t="s">
        <v>9</v>
      </c>
      <c r="O6" s="56" t="s">
        <v>9</v>
      </c>
      <c r="P6" s="56" t="s">
        <v>10</v>
      </c>
      <c r="Q6" s="56" t="s">
        <v>10</v>
      </c>
      <c r="R6" s="56" t="s">
        <v>11</v>
      </c>
      <c r="S6" s="56" t="s">
        <v>11</v>
      </c>
      <c r="T6" s="56" t="s">
        <v>9</v>
      </c>
      <c r="U6" s="56" t="s">
        <v>9</v>
      </c>
      <c r="V6" s="56" t="s">
        <v>10</v>
      </c>
      <c r="W6" s="56" t="s">
        <v>10</v>
      </c>
      <c r="X6" s="56" t="s">
        <v>11</v>
      </c>
      <c r="Y6" s="56" t="s">
        <v>11</v>
      </c>
    </row>
    <row r="7" spans="1:25" x14ac:dyDescent="0.25">
      <c r="A7" s="57"/>
      <c r="B7" s="58" t="s">
        <v>12</v>
      </c>
      <c r="C7" s="58" t="s">
        <v>13</v>
      </c>
      <c r="D7" s="58" t="s">
        <v>12</v>
      </c>
      <c r="E7" s="58" t="s">
        <v>13</v>
      </c>
      <c r="F7" s="58" t="s">
        <v>12</v>
      </c>
      <c r="G7" s="58" t="s">
        <v>13</v>
      </c>
      <c r="H7" s="58" t="s">
        <v>12</v>
      </c>
      <c r="I7" s="58" t="s">
        <v>13</v>
      </c>
      <c r="J7" s="58" t="s">
        <v>12</v>
      </c>
      <c r="K7" s="58" t="s">
        <v>13</v>
      </c>
      <c r="L7" s="58" t="s">
        <v>12</v>
      </c>
      <c r="M7" s="58" t="s">
        <v>13</v>
      </c>
      <c r="N7" s="58" t="s">
        <v>12</v>
      </c>
      <c r="O7" s="58" t="s">
        <v>13</v>
      </c>
      <c r="P7" s="58" t="s">
        <v>12</v>
      </c>
      <c r="Q7" s="58" t="s">
        <v>13</v>
      </c>
      <c r="R7" s="58" t="s">
        <v>12</v>
      </c>
      <c r="S7" s="58" t="s">
        <v>13</v>
      </c>
      <c r="T7" s="58" t="s">
        <v>12</v>
      </c>
      <c r="U7" s="58" t="s">
        <v>13</v>
      </c>
      <c r="V7" s="58" t="s">
        <v>12</v>
      </c>
      <c r="W7" s="58" t="s">
        <v>13</v>
      </c>
      <c r="X7" s="58" t="s">
        <v>12</v>
      </c>
      <c r="Y7" s="58" t="s">
        <v>13</v>
      </c>
    </row>
    <row r="8" spans="1:25" x14ac:dyDescent="0.25">
      <c r="A8" s="4" t="s">
        <v>14</v>
      </c>
      <c r="B8" s="5">
        <f>B33</f>
        <v>-123.47913</v>
      </c>
      <c r="C8" s="6">
        <f>B8/$B$21</f>
        <v>-8.3659473578001561E-3</v>
      </c>
      <c r="D8" s="5">
        <f>D33</f>
        <v>-123.47913</v>
      </c>
      <c r="E8" s="6">
        <f>D8/$D$21</f>
        <v>-3.5847250154564469E-3</v>
      </c>
      <c r="F8" s="5">
        <f>F33</f>
        <v>230338</v>
      </c>
      <c r="G8" s="7">
        <f>F8/$F$21</f>
        <v>0.12060250464161885</v>
      </c>
      <c r="H8" s="8">
        <f>H33-B33</f>
        <v>-67.103147568328467</v>
      </c>
      <c r="I8" s="9">
        <f>H8/$H$21</f>
        <v>-2.8118100465350719E-3</v>
      </c>
      <c r="J8" s="8">
        <f>J33-D33</f>
        <v>-67.103147568328467</v>
      </c>
      <c r="K8" s="9">
        <f>J8/$J$21</f>
        <v>-2.8443342962996645E-3</v>
      </c>
      <c r="L8" s="8">
        <f>L33</f>
        <v>274244</v>
      </c>
      <c r="M8" s="10">
        <f>L8/$L$21</f>
        <v>0.14518061286881578</v>
      </c>
      <c r="N8" s="5">
        <f>N33-H33</f>
        <v>692.24147004234078</v>
      </c>
      <c r="O8" s="6">
        <f>N8/$N$21</f>
        <v>4.3965354518451981E-2</v>
      </c>
      <c r="P8" s="5">
        <f>P33-J33</f>
        <v>692.24147004234078</v>
      </c>
      <c r="Q8" s="6">
        <f>P8/$P$21</f>
        <v>3.846165860396325E-2</v>
      </c>
      <c r="R8" s="5">
        <f>R33</f>
        <v>211953</v>
      </c>
      <c r="S8" s="7">
        <f>R8/$R$21</f>
        <v>0.11890804742790302</v>
      </c>
      <c r="T8" s="15">
        <f>T33-N33</f>
        <v>-84.641715775153841</v>
      </c>
      <c r="U8" s="17">
        <f>T8/$T$21</f>
        <v>-1.545097713409264E-3</v>
      </c>
      <c r="V8" s="15">
        <f>V33-P33</f>
        <v>-84.641715775153841</v>
      </c>
      <c r="W8" s="17">
        <f>V8/$V$21</f>
        <v>-1.6439268026742606E-3</v>
      </c>
      <c r="X8" s="15">
        <f>X33</f>
        <v>124265</v>
      </c>
      <c r="Y8" s="17">
        <f>X8/$X$21</f>
        <v>7.0763084180537117E-2</v>
      </c>
    </row>
    <row r="9" spans="1:25" x14ac:dyDescent="0.25">
      <c r="A9" s="11" t="s">
        <v>15</v>
      </c>
      <c r="B9" s="12">
        <f>B34</f>
        <v>144.56190999999126</v>
      </c>
      <c r="C9" s="13">
        <f>B9/$B$21</f>
        <v>9.7943460486235277E-3</v>
      </c>
      <c r="D9" s="12">
        <f>D34</f>
        <v>14684.999999999998</v>
      </c>
      <c r="E9" s="13">
        <f>D9/$D$21</f>
        <v>0.4263205195240517</v>
      </c>
      <c r="F9" s="12">
        <f>F34</f>
        <v>483728</v>
      </c>
      <c r="G9" s="14">
        <f>F9/$F$21</f>
        <v>0.25327478907206369</v>
      </c>
      <c r="H9" s="15">
        <f>H34-B34</f>
        <v>9575.9083094556954</v>
      </c>
      <c r="I9" s="16">
        <f>H9/$H$21</f>
        <v>0.40125740989733599</v>
      </c>
      <c r="J9" s="15">
        <f>J34-D34</f>
        <v>7115.5503494556851</v>
      </c>
      <c r="K9" s="16">
        <f>J9/$J$21</f>
        <v>0.30161035107027273</v>
      </c>
      <c r="L9" s="15">
        <f>L34</f>
        <v>444453</v>
      </c>
      <c r="M9" s="17">
        <f>L9/$L$21</f>
        <v>0.23528667511917775</v>
      </c>
      <c r="N9" s="12">
        <f>N34-H34</f>
        <v>4142.1381805443143</v>
      </c>
      <c r="O9" s="13">
        <f>N9/$N$21</f>
        <v>0.26307377043000285</v>
      </c>
      <c r="P9" s="12">
        <f>P34-J34</f>
        <v>10759.949650544317</v>
      </c>
      <c r="Q9" s="13">
        <f>P9/$P$21</f>
        <v>0.59783403330308493</v>
      </c>
      <c r="R9" s="12">
        <f>R34</f>
        <v>424107</v>
      </c>
      <c r="S9" s="14">
        <f>R9/$R$21</f>
        <v>0.23792885814546463</v>
      </c>
      <c r="T9" s="15">
        <f>T34-N34</f>
        <v>4295.4279039434587</v>
      </c>
      <c r="U9" s="17">
        <f>T9/$T$21</f>
        <v>7.8411168437651182E-2</v>
      </c>
      <c r="V9" s="15">
        <f>V34-P34</f>
        <v>785.11509394345921</v>
      </c>
      <c r="W9" s="17">
        <f>V9/$V$21</f>
        <v>1.5248648190761783E-2</v>
      </c>
      <c r="X9" s="15">
        <f>X34</f>
        <v>442187</v>
      </c>
      <c r="Y9" s="17">
        <f>X9/$X$21</f>
        <v>0.2518047391022345</v>
      </c>
    </row>
    <row r="10" spans="1:25" x14ac:dyDescent="0.25">
      <c r="A10" s="11" t="s">
        <v>16</v>
      </c>
      <c r="B10" s="12">
        <f>B35</f>
        <v>0</v>
      </c>
      <c r="C10" s="13">
        <f>B10/$B$21</f>
        <v>0</v>
      </c>
      <c r="D10" s="12">
        <f>D35</f>
        <v>0</v>
      </c>
      <c r="E10" s="13">
        <f>D10/$D$21</f>
        <v>0</v>
      </c>
      <c r="F10" s="12">
        <f>F35</f>
        <v>0</v>
      </c>
      <c r="G10" s="14">
        <f>F10/$F$21</f>
        <v>0</v>
      </c>
      <c r="H10" s="15">
        <f>H35-B35</f>
        <v>0</v>
      </c>
      <c r="I10" s="16">
        <f>H10/$H$21</f>
        <v>0</v>
      </c>
      <c r="J10" s="15">
        <f>J35-D35</f>
        <v>0</v>
      </c>
      <c r="K10" s="16">
        <f>J10/$J$21</f>
        <v>0</v>
      </c>
      <c r="L10" s="15">
        <f>L35</f>
        <v>0</v>
      </c>
      <c r="M10" s="17">
        <f>L10/$L$21</f>
        <v>0</v>
      </c>
      <c r="N10" s="12">
        <f>N35-H35</f>
        <v>0</v>
      </c>
      <c r="O10" s="13">
        <f>N10/$N$21</f>
        <v>0</v>
      </c>
      <c r="P10" s="12">
        <f>P35-J35</f>
        <v>0</v>
      </c>
      <c r="Q10" s="13">
        <f>P10/$P$21</f>
        <v>0</v>
      </c>
      <c r="R10" s="12">
        <f>R35</f>
        <v>0</v>
      </c>
      <c r="S10" s="14">
        <f>R10/$R$21</f>
        <v>0</v>
      </c>
      <c r="T10" s="15">
        <f>T35-N35</f>
        <v>0</v>
      </c>
      <c r="U10" s="17">
        <f>T10/$T$21</f>
        <v>0</v>
      </c>
      <c r="V10" s="15">
        <f>V35-P35</f>
        <v>0</v>
      </c>
      <c r="W10" s="17">
        <f>V10/$V$21</f>
        <v>0</v>
      </c>
      <c r="X10" s="15">
        <f>X35</f>
        <v>0</v>
      </c>
      <c r="Y10" s="17">
        <f>X10/$X$21</f>
        <v>0</v>
      </c>
    </row>
    <row r="11" spans="1:25" x14ac:dyDescent="0.25">
      <c r="A11" s="11" t="s">
        <v>17</v>
      </c>
      <c r="B11" s="12">
        <f>B36</f>
        <v>7534.6829316252524</v>
      </c>
      <c r="C11" s="13">
        <f>B11/$B$21</f>
        <v>0.51048918763593676</v>
      </c>
      <c r="D11" s="12">
        <f>D36</f>
        <v>8909.5091346252484</v>
      </c>
      <c r="E11" s="13">
        <f>D11/$D$21</f>
        <v>0.25865213231036571</v>
      </c>
      <c r="F11" s="12">
        <f>F36</f>
        <v>271862</v>
      </c>
      <c r="G11" s="14">
        <f>F11/$F$21</f>
        <v>0.14234402537523025</v>
      </c>
      <c r="H11" s="15">
        <f>H36-B36</f>
        <v>3634.4979009670396</v>
      </c>
      <c r="I11" s="16">
        <f>H11/$H$21</f>
        <v>0.15229565351824406</v>
      </c>
      <c r="J11" s="15">
        <f>J36-D36</f>
        <v>5970.6770779670387</v>
      </c>
      <c r="K11" s="16">
        <f>J11/$J$21</f>
        <v>0.25308204160913922</v>
      </c>
      <c r="L11" s="15">
        <f>L36</f>
        <v>255294</v>
      </c>
      <c r="M11" s="17">
        <f>L11/$L$21</f>
        <v>0.13514877037138992</v>
      </c>
      <c r="N11" s="12">
        <f>N36-H36</f>
        <v>4407.7551378499575</v>
      </c>
      <c r="O11" s="13">
        <f>N11/$N$21</f>
        <v>0.27994352498738417</v>
      </c>
      <c r="P11" s="12">
        <f>P36-J36</f>
        <v>2669.5570678499626</v>
      </c>
      <c r="Q11" s="13">
        <f>P11/$P$21</f>
        <v>0.14832337704524159</v>
      </c>
      <c r="R11" s="12">
        <f>R36</f>
        <v>243492</v>
      </c>
      <c r="S11" s="14">
        <f>R11/$R$21</f>
        <v>0.13660178569925863</v>
      </c>
      <c r="T11" s="15">
        <f>T36-N36</f>
        <v>2508.8095182802826</v>
      </c>
      <c r="U11" s="17">
        <f>T11/$T$21</f>
        <v>4.5797226752486826E-2</v>
      </c>
      <c r="V11" s="15">
        <f>V36-P36</f>
        <v>2115.5913582802823</v>
      </c>
      <c r="W11" s="17">
        <f>V11/$V$21</f>
        <v>4.1089400250602134E-2</v>
      </c>
      <c r="X11" s="15">
        <f>X36</f>
        <v>235347</v>
      </c>
      <c r="Y11" s="17">
        <f>X11/$X$21</f>
        <v>0.13401906870508082</v>
      </c>
    </row>
    <row r="12" spans="1:25" x14ac:dyDescent="0.25">
      <c r="A12" s="11" t="s">
        <v>18</v>
      </c>
      <c r="B12" s="12">
        <f>B37</f>
        <v>-790.35763900953452</v>
      </c>
      <c r="C12" s="13">
        <f>B12/$B$21</f>
        <v>-5.3548242539358561E-2</v>
      </c>
      <c r="D12" s="12">
        <f>D37</f>
        <v>-790.35763900953452</v>
      </c>
      <c r="E12" s="13">
        <f>D12/$D$21</f>
        <v>-2.2944887931382205E-2</v>
      </c>
      <c r="F12" s="12">
        <f>F37</f>
        <v>98572</v>
      </c>
      <c r="G12" s="14">
        <f>F12/$F$21</f>
        <v>5.1611241252132317E-2</v>
      </c>
      <c r="H12" s="15">
        <f>H37-B37</f>
        <v>600.98119581966762</v>
      </c>
      <c r="I12" s="16">
        <f>H12/$H$21</f>
        <v>2.5182797311611962E-2</v>
      </c>
      <c r="J12" s="15">
        <f>J37-D37</f>
        <v>600.98119581966762</v>
      </c>
      <c r="K12" s="16">
        <f>J12/$J$21</f>
        <v>2.5474087112835653E-2</v>
      </c>
      <c r="L12" s="15">
        <f>L37</f>
        <v>95801</v>
      </c>
      <c r="M12" s="17">
        <f>L12/$L$21</f>
        <v>5.0715595941735907E-2</v>
      </c>
      <c r="N12" s="12">
        <f>N37-H37</f>
        <v>-303.20103113331118</v>
      </c>
      <c r="O12" s="13">
        <f>N12/$N$21</f>
        <v>-1.9256778741269104E-2</v>
      </c>
      <c r="P12" s="12">
        <f>P37-J37</f>
        <v>-303.20103113331118</v>
      </c>
      <c r="Q12" s="13">
        <f>P12/$P$21</f>
        <v>-1.6846165756445895E-2</v>
      </c>
      <c r="R12" s="12">
        <f>R37</f>
        <v>80450</v>
      </c>
      <c r="S12" s="14">
        <f>R12/$R$21</f>
        <v>4.5133366433005424E-2</v>
      </c>
      <c r="T12" s="15">
        <f>T37-N37</f>
        <v>544.9529220969365</v>
      </c>
      <c r="U12" s="17">
        <f>T12/$T$21</f>
        <v>9.9478786096966129E-3</v>
      </c>
      <c r="V12" s="15">
        <f>V37-P37</f>
        <v>544.9529220969365</v>
      </c>
      <c r="W12" s="17">
        <f>V12/$V$21</f>
        <v>1.0584174796392636E-2</v>
      </c>
      <c r="X12" s="15">
        <f>X37</f>
        <v>86857</v>
      </c>
      <c r="Y12" s="17">
        <f>X12/$X$21</f>
        <v>4.9460984208497268E-2</v>
      </c>
    </row>
    <row r="13" spans="1:25" x14ac:dyDescent="0.25">
      <c r="A13" s="11" t="s">
        <v>19</v>
      </c>
      <c r="B13" s="12">
        <f>B38</f>
        <v>3153.5898700000002</v>
      </c>
      <c r="C13" s="13">
        <f>B13/$B$21</f>
        <v>0.21366174867373816</v>
      </c>
      <c r="D13" s="12">
        <f>D38</f>
        <v>3153.5898700000002</v>
      </c>
      <c r="E13" s="13">
        <f>D13/$D$21</f>
        <v>9.1551928617241193E-2</v>
      </c>
      <c r="F13" s="12">
        <f>F38</f>
        <v>82440</v>
      </c>
      <c r="G13" s="14">
        <f>F13/$F$21</f>
        <v>4.3164699192730069E-2</v>
      </c>
      <c r="H13" s="15">
        <f>H38-B38</f>
        <v>-1920.8039193804434</v>
      </c>
      <c r="I13" s="16">
        <f>H13/$H$21</f>
        <v>-8.0487070333598212E-2</v>
      </c>
      <c r="J13" s="15">
        <f>J38-D38</f>
        <v>-1689.1269493804427</v>
      </c>
      <c r="K13" s="16">
        <f>J13/$J$21</f>
        <v>-7.1597859221650503E-2</v>
      </c>
      <c r="L13" s="15">
        <f>L38</f>
        <v>90745</v>
      </c>
      <c r="M13" s="17">
        <f>L13/$L$21</f>
        <v>4.8039026249546715E-2</v>
      </c>
      <c r="N13" s="12">
        <f>N38-H38</f>
        <v>-3204.7319755728186</v>
      </c>
      <c r="O13" s="13">
        <f>N13/$N$21</f>
        <v>-0.20353761445996585</v>
      </c>
      <c r="P13" s="12">
        <f>P38-J38</f>
        <v>-6165.7496055728197</v>
      </c>
      <c r="Q13" s="13">
        <f>P13/$P$21</f>
        <v>-0.34257548359903656</v>
      </c>
      <c r="R13" s="12">
        <f>R38</f>
        <v>86825</v>
      </c>
      <c r="S13" s="14">
        <f>R13/$R$21</f>
        <v>4.8709814052774345E-2</v>
      </c>
      <c r="T13" s="15">
        <f>T38-N38</f>
        <v>-1563.481007773667</v>
      </c>
      <c r="U13" s="17">
        <f>T13/$T$21</f>
        <v>-2.854066588734051E-2</v>
      </c>
      <c r="V13" s="15">
        <f>V38-P38</f>
        <v>-1090.958667773667</v>
      </c>
      <c r="W13" s="17">
        <f>V13/$V$21</f>
        <v>-2.1188797723892497E-2</v>
      </c>
      <c r="X13" s="15">
        <f>X38</f>
        <v>102850</v>
      </c>
      <c r="Y13" s="17">
        <f>X13/$X$21</f>
        <v>5.8568246955846316E-2</v>
      </c>
    </row>
    <row r="14" spans="1:25" x14ac:dyDescent="0.25">
      <c r="A14" s="11" t="s">
        <v>20</v>
      </c>
      <c r="B14" s="12">
        <f>B39</f>
        <v>-499.05165583999769</v>
      </c>
      <c r="C14" s="13">
        <f>B14/$B$21</f>
        <v>-3.3811704711398778E-2</v>
      </c>
      <c r="D14" s="12">
        <f>D39</f>
        <v>3271.8674700000001</v>
      </c>
      <c r="E14" s="13">
        <f>D14/$D$21</f>
        <v>9.4985647914487215E-2</v>
      </c>
      <c r="F14" s="12">
        <f>F39</f>
        <v>4984</v>
      </c>
      <c r="G14" s="14">
        <f>F14/$F$21</f>
        <v>2.6095689080126959E-3</v>
      </c>
      <c r="H14" s="15">
        <f>H39-B39</f>
        <v>1299.7468269999981</v>
      </c>
      <c r="I14" s="16">
        <f>H14/$H$21</f>
        <v>5.4463036661421896E-2</v>
      </c>
      <c r="J14" s="15">
        <f>J39-D39</f>
        <v>1309.5265499999996</v>
      </c>
      <c r="K14" s="16">
        <f>J14/$J$21</f>
        <v>5.5507549393077733E-2</v>
      </c>
      <c r="L14" s="15">
        <f>L39</f>
        <v>5012</v>
      </c>
      <c r="M14" s="17">
        <f>L14/$L$21</f>
        <v>2.6532767597413427E-3</v>
      </c>
      <c r="N14" s="12">
        <f>N39-H39</f>
        <v>78.964048100000127</v>
      </c>
      <c r="O14" s="13">
        <f>N14/$N$21</f>
        <v>5.0151320300360737E-3</v>
      </c>
      <c r="P14" s="12">
        <f>P39-J39</f>
        <v>24.266539999999623</v>
      </c>
      <c r="Q14" s="13">
        <f>P14/$P$21</f>
        <v>1.3482742906493553E-3</v>
      </c>
      <c r="R14" s="12">
        <f>R39</f>
        <v>11119</v>
      </c>
      <c r="S14" s="14">
        <f>R14/$R$21</f>
        <v>6.2378856602683316E-3</v>
      </c>
      <c r="T14" s="15">
        <f>T39-N39</f>
        <v>70.61739641999975</v>
      </c>
      <c r="U14" s="17">
        <f>T14/$T$21</f>
        <v>1.289089862323964E-3</v>
      </c>
      <c r="V14" s="15">
        <f>V39-P39</f>
        <v>208.32958000000053</v>
      </c>
      <c r="W14" s="17">
        <f>V14/$V$21</f>
        <v>4.0462150042143335E-3</v>
      </c>
      <c r="X14" s="15">
        <f>X39</f>
        <v>11256</v>
      </c>
      <c r="Y14" s="17">
        <f>X14/$X$21</f>
        <v>6.4097636143413336E-3</v>
      </c>
    </row>
    <row r="15" spans="1:25" x14ac:dyDescent="0.25">
      <c r="A15" s="11" t="s">
        <v>21</v>
      </c>
      <c r="B15" s="12">
        <f>B40</f>
        <v>0</v>
      </c>
      <c r="C15" s="13">
        <f>B15/$B$21</f>
        <v>0</v>
      </c>
      <c r="D15" s="12">
        <f>D40</f>
        <v>0</v>
      </c>
      <c r="E15" s="13">
        <f>D15/$D$21</f>
        <v>0</v>
      </c>
      <c r="F15" s="12">
        <f>F40</f>
        <v>0</v>
      </c>
      <c r="G15" s="14">
        <f>F15/$F$21</f>
        <v>0</v>
      </c>
      <c r="H15" s="15">
        <f>H40-B40</f>
        <v>0</v>
      </c>
      <c r="I15" s="16">
        <f>H15/$H$21</f>
        <v>0</v>
      </c>
      <c r="J15" s="15">
        <f>J40-D40</f>
        <v>0</v>
      </c>
      <c r="K15" s="16">
        <f>J15/$J$21</f>
        <v>0</v>
      </c>
      <c r="L15" s="15">
        <f>L40</f>
        <v>0</v>
      </c>
      <c r="M15" s="17">
        <f>L15/$L$21</f>
        <v>0</v>
      </c>
      <c r="N15" s="12">
        <f>N40-H40</f>
        <v>0</v>
      </c>
      <c r="O15" s="13">
        <f>N15/$N$21</f>
        <v>0</v>
      </c>
      <c r="P15" s="12">
        <f>P40-J40</f>
        <v>0</v>
      </c>
      <c r="Q15" s="13">
        <f>P15/$P$21</f>
        <v>0</v>
      </c>
      <c r="R15" s="12">
        <f>R40</f>
        <v>0</v>
      </c>
      <c r="S15" s="14">
        <f>R15/$R$21</f>
        <v>0</v>
      </c>
      <c r="T15" s="15">
        <f>T40-N40</f>
        <v>0</v>
      </c>
      <c r="U15" s="17">
        <f>T15/$T$21</f>
        <v>0</v>
      </c>
      <c r="V15" s="15">
        <f>V40-P40</f>
        <v>0</v>
      </c>
      <c r="W15" s="17">
        <f>V15/$V$21</f>
        <v>0</v>
      </c>
      <c r="X15" s="15">
        <f>X40</f>
        <v>0</v>
      </c>
      <c r="Y15" s="17">
        <f>X15/$X$21</f>
        <v>0</v>
      </c>
    </row>
    <row r="16" spans="1:25" x14ac:dyDescent="0.25">
      <c r="A16" s="11" t="s">
        <v>22</v>
      </c>
      <c r="B16" s="12">
        <f>B41</f>
        <v>253.55599999999998</v>
      </c>
      <c r="C16" s="13">
        <f>B16/$B$21</f>
        <v>1.7178904226603932E-2</v>
      </c>
      <c r="D16" s="12">
        <f>D41</f>
        <v>253.55599999999998</v>
      </c>
      <c r="E16" s="13">
        <f>D16/$D$21</f>
        <v>7.3609891486850834E-3</v>
      </c>
      <c r="F16" s="12">
        <f>F41</f>
        <v>90273</v>
      </c>
      <c r="G16" s="14">
        <f>F16/$F$21</f>
        <v>4.7265973923160134E-2</v>
      </c>
      <c r="H16" s="15">
        <f>H41-B41</f>
        <v>559.10765310673605</v>
      </c>
      <c r="I16" s="16">
        <f>H16/$H$21</f>
        <v>2.3428178454659745E-2</v>
      </c>
      <c r="J16" s="15">
        <f>J41-D41</f>
        <v>559.10765310673605</v>
      </c>
      <c r="K16" s="16">
        <f>J16/$J$21</f>
        <v>2.3699172552759568E-2</v>
      </c>
      <c r="L16" s="15">
        <f>L41</f>
        <v>68307</v>
      </c>
      <c r="M16" s="17">
        <f>L16/$L$21</f>
        <v>3.6160689470800457E-2</v>
      </c>
      <c r="N16" s="12">
        <f>'[1]7-9.19'!$B$12</f>
        <v>392.21844683226539</v>
      </c>
      <c r="O16" s="13">
        <f>N16/$N$21</f>
        <v>2.4910416104661326E-2</v>
      </c>
      <c r="P16" s="12">
        <f>P41-J41</f>
        <v>391.21844683226539</v>
      </c>
      <c r="Q16" s="13">
        <f>P16/$P$21</f>
        <v>2.173650524103244E-2</v>
      </c>
      <c r="R16" s="12">
        <f>R41</f>
        <v>60545</v>
      </c>
      <c r="S16" s="14">
        <f>R16/$R$21</f>
        <v>3.3966434688456351E-2</v>
      </c>
      <c r="T16" s="15">
        <f>T41-N41</f>
        <v>758.61858511704554</v>
      </c>
      <c r="U16" s="17">
        <f>T16/$T$21</f>
        <v>1.384825237153562E-2</v>
      </c>
      <c r="V16" s="15">
        <f>V41-P41</f>
        <v>758.61858511704554</v>
      </c>
      <c r="W16" s="17">
        <f>V16/$V$21</f>
        <v>1.4734028175818479E-2</v>
      </c>
      <c r="X16" s="15">
        <f>X41</f>
        <v>64218</v>
      </c>
      <c r="Y16" s="17">
        <f>X16/$X$21</f>
        <v>3.6569136441522009E-2</v>
      </c>
    </row>
    <row r="17" spans="1:25" x14ac:dyDescent="0.25">
      <c r="A17" s="11" t="s">
        <v>23</v>
      </c>
      <c r="B17" s="12">
        <f>B42</f>
        <v>0</v>
      </c>
      <c r="C17" s="13">
        <f>B17/$B$21</f>
        <v>0</v>
      </c>
      <c r="D17" s="12">
        <f>D42</f>
        <v>0</v>
      </c>
      <c r="E17" s="13">
        <f>D17/$D$21</f>
        <v>0</v>
      </c>
      <c r="F17" s="12">
        <f>F42</f>
        <v>0</v>
      </c>
      <c r="G17" s="14">
        <f>F17/$F$21</f>
        <v>0</v>
      </c>
      <c r="H17" s="15">
        <f>H42-B42</f>
        <v>0</v>
      </c>
      <c r="I17" s="16">
        <f>H17/$H$21</f>
        <v>0</v>
      </c>
      <c r="J17" s="15">
        <f>J42-D42</f>
        <v>0</v>
      </c>
      <c r="K17" s="16">
        <f>J17/$J$21</f>
        <v>0</v>
      </c>
      <c r="L17" s="15">
        <f>L42</f>
        <v>0</v>
      </c>
      <c r="M17" s="17">
        <f>L17/$L$21</f>
        <v>0</v>
      </c>
      <c r="N17" s="12">
        <f>N42-H42</f>
        <v>0</v>
      </c>
      <c r="O17" s="13">
        <f>N17/$N$21</f>
        <v>0</v>
      </c>
      <c r="P17" s="12">
        <f>P42-J42</f>
        <v>0</v>
      </c>
      <c r="Q17" s="13">
        <f>P17/$P$21</f>
        <v>0</v>
      </c>
      <c r="R17" s="12">
        <f>R42</f>
        <v>0</v>
      </c>
      <c r="S17" s="14">
        <f>R17/$R$21</f>
        <v>0</v>
      </c>
      <c r="T17" s="15">
        <f>T42-N42</f>
        <v>0</v>
      </c>
      <c r="U17" s="17">
        <f>T17/$T$21</f>
        <v>0</v>
      </c>
      <c r="V17" s="15">
        <f>V42-P42</f>
        <v>0</v>
      </c>
      <c r="W17" s="17">
        <f>V17/$V$21</f>
        <v>0</v>
      </c>
      <c r="X17" s="15">
        <f>X42</f>
        <v>0</v>
      </c>
      <c r="Y17" s="17">
        <f>X17/$X$21</f>
        <v>0</v>
      </c>
    </row>
    <row r="18" spans="1:25" x14ac:dyDescent="0.25">
      <c r="A18" s="11" t="s">
        <v>24</v>
      </c>
      <c r="B18" s="12">
        <f>B43</f>
        <v>10.030610000000001</v>
      </c>
      <c r="C18" s="13">
        <f>B18/$B$21</f>
        <v>6.795930229393732E-4</v>
      </c>
      <c r="D18" s="12">
        <f>D43</f>
        <v>10.030610000000001</v>
      </c>
      <c r="E18" s="13">
        <f>D18/$D$21</f>
        <v>2.9119883325455563E-4</v>
      </c>
      <c r="F18" s="12">
        <f>F43</f>
        <v>1549</v>
      </c>
      <c r="G18" s="14">
        <f>F18/$F$21</f>
        <v>8.1103977498227654E-4</v>
      </c>
      <c r="H18" s="15">
        <f>H43-B43</f>
        <v>383.88780999999994</v>
      </c>
      <c r="I18" s="16">
        <f>H18/$H$21</f>
        <v>1.6085975695867567E-2</v>
      </c>
      <c r="J18" s="15">
        <f>J43-D43</f>
        <v>383.88780999999994</v>
      </c>
      <c r="K18" s="16">
        <f>J18/$J$21</f>
        <v>1.6272042422488833E-2</v>
      </c>
      <c r="L18" s="15">
        <f>L43</f>
        <v>2131</v>
      </c>
      <c r="M18" s="17">
        <f>L18/$L$21</f>
        <v>1.1281190692355948E-3</v>
      </c>
      <c r="N18" s="12">
        <f>N43-H43</f>
        <v>309.48252000000002</v>
      </c>
      <c r="O18" s="13">
        <f>N18/$N$21</f>
        <v>1.9655726069447512E-2</v>
      </c>
      <c r="P18" s="12">
        <f>P43-J43</f>
        <v>309.48252000000002</v>
      </c>
      <c r="Q18" s="13">
        <f>P18/$P$21</f>
        <v>1.7195171834195621E-2</v>
      </c>
      <c r="R18" s="12">
        <f>R43</f>
        <v>5412</v>
      </c>
      <c r="S18" s="14">
        <f>R18/$R$21</f>
        <v>3.0361936499120616E-3</v>
      </c>
      <c r="T18" s="15">
        <f>T43-N43</f>
        <v>-636.40093999999999</v>
      </c>
      <c r="U18" s="17">
        <f>T18/$T$21</f>
        <v>-1.1617222408600435E-2</v>
      </c>
      <c r="V18" s="15">
        <f>V43-P43</f>
        <v>-636.40093999999999</v>
      </c>
      <c r="W18" s="17">
        <f>V18/$V$21</f>
        <v>-1.2360294837267463E-2</v>
      </c>
      <c r="X18" s="15">
        <f>X43</f>
        <v>4753</v>
      </c>
      <c r="Y18" s="17">
        <f>X18/$X$21</f>
        <v>2.7066103819264713E-3</v>
      </c>
    </row>
    <row r="19" spans="1:25" x14ac:dyDescent="0.25">
      <c r="A19" s="11" t="s">
        <v>25</v>
      </c>
      <c r="B19" s="12">
        <f>B44</f>
        <v>5362.092999999998</v>
      </c>
      <c r="C19" s="13">
        <f>B19/$B$21</f>
        <v>0.36329206211307691</v>
      </c>
      <c r="D19" s="12">
        <f>D44</f>
        <v>5362.092999999998</v>
      </c>
      <c r="E19" s="13">
        <f>D19/$D$21</f>
        <v>0.15566702577434663</v>
      </c>
      <c r="F19" s="12">
        <f>F44</f>
        <v>587889</v>
      </c>
      <c r="G19" s="14">
        <f>F19/$F$21</f>
        <v>0.30781237073889967</v>
      </c>
      <c r="H19" s="15">
        <f>H44-B44</f>
        <v>8547.0600000000013</v>
      </c>
      <c r="I19" s="16">
        <f>H19/$H$21</f>
        <v>0.35814578074547848</v>
      </c>
      <c r="J19" s="15">
        <f>J44-D44</f>
        <v>8547.0600000000013</v>
      </c>
      <c r="K19" s="16">
        <f>J19/$J$21</f>
        <v>0.36228845846279267</v>
      </c>
      <c r="L19" s="15">
        <f>L44</f>
        <v>589566</v>
      </c>
      <c r="M19" s="17">
        <f>L19/$L$21</f>
        <v>0.31210729571701207</v>
      </c>
      <c r="N19" s="12">
        <f>N44-H44</f>
        <v>7566.9959499999986</v>
      </c>
      <c r="O19" s="13">
        <f>N19/$N$21</f>
        <v>0.48059192345279694</v>
      </c>
      <c r="P19" s="12">
        <f>P44-J44</f>
        <v>7566.9959499999986</v>
      </c>
      <c r="Q19" s="13">
        <f>P19/$P$21</f>
        <v>0.42043019304906887</v>
      </c>
      <c r="R19" s="12">
        <f>R44</f>
        <v>591002</v>
      </c>
      <c r="S19" s="14">
        <f>R19/$R$21</f>
        <v>0.33155885430253662</v>
      </c>
      <c r="T19" s="15">
        <f>T44-N44</f>
        <v>47490.503849999994</v>
      </c>
      <c r="U19" s="17">
        <f>T19/$T$21</f>
        <v>0.86691849562941437</v>
      </c>
      <c r="V19" s="15">
        <f>V44-P44</f>
        <v>47490.503849999994</v>
      </c>
      <c r="W19" s="17">
        <f>V19/$V$21</f>
        <v>0.92236920573433701</v>
      </c>
      <c r="X19" s="15">
        <f>X44</f>
        <v>615655</v>
      </c>
      <c r="Y19" s="17">
        <f>X19/$X$21</f>
        <v>0.35058662206710323</v>
      </c>
    </row>
    <row r="20" spans="1:25" x14ac:dyDescent="0.25">
      <c r="A20" s="11" t="s">
        <v>26</v>
      </c>
      <c r="B20" s="12">
        <f>B45</f>
        <v>-285.89520293243709</v>
      </c>
      <c r="C20" s="13">
        <f>B20/$B$21</f>
        <v>-1.9369947112361108E-2</v>
      </c>
      <c r="D20" s="12">
        <f>D45</f>
        <v>-285.89520293243686</v>
      </c>
      <c r="E20" s="13">
        <f>D20/$D$21</f>
        <v>-8.2998291755935084E-3</v>
      </c>
      <c r="F20" s="12">
        <f>F45</f>
        <v>58259</v>
      </c>
      <c r="G20" s="14">
        <f>F20/$F$21</f>
        <v>3.0503787121170075E-2</v>
      </c>
      <c r="H20" s="15">
        <f>H45-B45</f>
        <v>1251.4687079163605</v>
      </c>
      <c r="I20" s="16">
        <f>H20/$H$21</f>
        <v>5.2440048095513551E-2</v>
      </c>
      <c r="J20" s="15">
        <f>J45-D45</f>
        <v>861.30334791636096</v>
      </c>
      <c r="K20" s="16">
        <f>J20/$J$21</f>
        <v>3.6508490894583724E-2</v>
      </c>
      <c r="L20" s="15">
        <f>L45</f>
        <v>63432</v>
      </c>
      <c r="M20" s="17">
        <f>L20/$L$21</f>
        <v>3.3579938432544462E-2</v>
      </c>
      <c r="N20" s="12">
        <f>N45-H45</f>
        <v>1663.2956314372491</v>
      </c>
      <c r="O20" s="13">
        <f>N20/$N$21</f>
        <v>0.10563854560845407</v>
      </c>
      <c r="P20" s="12">
        <f>P45-J45</f>
        <v>2053.4609914372486</v>
      </c>
      <c r="Q20" s="13">
        <f>P20/$P$21</f>
        <v>0.11409243598824642</v>
      </c>
      <c r="R20" s="12">
        <f>R45</f>
        <v>67590</v>
      </c>
      <c r="S20" s="14">
        <f>R20/$R$21</f>
        <v>3.7918759940420592E-2</v>
      </c>
      <c r="T20" s="15">
        <f>T45-N45</f>
        <v>1396.410934111097</v>
      </c>
      <c r="U20" s="17">
        <f>T20/$T$21</f>
        <v>2.5490874346241699E-2</v>
      </c>
      <c r="V20" s="15">
        <f>V45-P45</f>
        <v>1396.410934111097</v>
      </c>
      <c r="W20" s="17">
        <f>V20/$V$21</f>
        <v>2.7121347211707808E-2</v>
      </c>
      <c r="X20" s="15">
        <f>X45</f>
        <v>68683</v>
      </c>
      <c r="Y20" s="17">
        <f>X20/$X$21</f>
        <v>3.9111744342910967E-2</v>
      </c>
    </row>
    <row r="21" spans="1:25" x14ac:dyDescent="0.25">
      <c r="A21" s="18" t="s">
        <v>27</v>
      </c>
      <c r="B21" s="19">
        <f t="shared" ref="B21:S21" si="0">SUM(B8:B20)</f>
        <v>14759.730693843272</v>
      </c>
      <c r="C21" s="41">
        <f t="shared" si="0"/>
        <v>1</v>
      </c>
      <c r="D21" s="19">
        <f t="shared" si="0"/>
        <v>34445.914112683276</v>
      </c>
      <c r="E21" s="41">
        <f t="shared" si="0"/>
        <v>0.99999999999999989</v>
      </c>
      <c r="F21" s="19">
        <f t="shared" si="0"/>
        <v>1909894</v>
      </c>
      <c r="G21" s="41">
        <f t="shared" si="0"/>
        <v>1</v>
      </c>
      <c r="H21" s="21">
        <f t="shared" si="0"/>
        <v>23864.751337316728</v>
      </c>
      <c r="I21" s="22">
        <f t="shared" si="0"/>
        <v>0.99999999999999989</v>
      </c>
      <c r="J21" s="21">
        <f t="shared" si="0"/>
        <v>23591.863887316718</v>
      </c>
      <c r="K21" s="22">
        <f t="shared" si="0"/>
        <v>0.99999999999999989</v>
      </c>
      <c r="L21" s="21">
        <f t="shared" si="0"/>
        <v>1888985</v>
      </c>
      <c r="M21" s="23">
        <f t="shared" si="0"/>
        <v>1</v>
      </c>
      <c r="N21" s="19">
        <f t="shared" si="0"/>
        <v>15745.158378099997</v>
      </c>
      <c r="O21" s="41">
        <f t="shared" si="0"/>
        <v>1</v>
      </c>
      <c r="P21" s="19">
        <f t="shared" si="0"/>
        <v>17998.222000000002</v>
      </c>
      <c r="Q21" s="41">
        <f t="shared" si="0"/>
        <v>1</v>
      </c>
      <c r="R21" s="19">
        <f t="shared" si="0"/>
        <v>1782495</v>
      </c>
      <c r="S21" s="20">
        <f t="shared" si="0"/>
        <v>1</v>
      </c>
      <c r="T21" s="21">
        <f t="shared" ref="T21:Y21" si="1">SUM(T8:T20)</f>
        <v>54780.817446419991</v>
      </c>
      <c r="U21" s="22">
        <f t="shared" si="1"/>
        <v>1</v>
      </c>
      <c r="V21" s="21">
        <f t="shared" si="1"/>
        <v>51487.520999999993</v>
      </c>
      <c r="W21" s="22">
        <f t="shared" si="1"/>
        <v>0.99999999999999989</v>
      </c>
      <c r="X21" s="21">
        <f t="shared" si="1"/>
        <v>1756071</v>
      </c>
      <c r="Y21" s="23">
        <f t="shared" si="1"/>
        <v>1</v>
      </c>
    </row>
    <row r="22" spans="1:25" x14ac:dyDescent="0.25">
      <c r="A22" s="25" t="s">
        <v>28</v>
      </c>
      <c r="B22" s="5">
        <f>B47</f>
        <v>14408.275693843274</v>
      </c>
      <c r="C22" s="7">
        <f>B22/$B$24</f>
        <v>0.97618825117543628</v>
      </c>
      <c r="D22" s="5">
        <f>D47</f>
        <v>34094.459112683267</v>
      </c>
      <c r="E22" s="7">
        <f>D22/$D$24</f>
        <v>0.98979690308550727</v>
      </c>
      <c r="F22" s="26">
        <f>F47</f>
        <v>1859636</v>
      </c>
      <c r="G22" s="7">
        <f>F22/$F$24</f>
        <v>0.9736854506061593</v>
      </c>
      <c r="H22" s="8">
        <f>H47-B47</f>
        <v>20550.206337316733</v>
      </c>
      <c r="I22" s="10">
        <f>H22/H24</f>
        <v>0.86111127020975387</v>
      </c>
      <c r="J22" s="8">
        <f>J47-D47</f>
        <v>20277.318887316724</v>
      </c>
      <c r="K22" s="10">
        <f>J22/J24</f>
        <v>0.85950474215045214</v>
      </c>
      <c r="L22" s="27">
        <f>L47</f>
        <v>1838704</v>
      </c>
      <c r="M22" s="10">
        <f>L22/L24</f>
        <v>0.97338200144522058</v>
      </c>
      <c r="N22" s="5">
        <f>N47-H47+1</f>
        <v>16565.158378099994</v>
      </c>
      <c r="O22" s="7">
        <f>N22/$N$24</f>
        <v>1.0520795015400126</v>
      </c>
      <c r="P22" s="5">
        <f>P47-J47</f>
        <v>18818.221999999994</v>
      </c>
      <c r="Q22" s="7">
        <f>P22/$P$24</f>
        <v>1.0455600558766305</v>
      </c>
      <c r="R22" s="26">
        <f>R47</f>
        <v>1686169</v>
      </c>
      <c r="S22" s="7">
        <f>R22/$R$24</f>
        <v>0.94596001671813945</v>
      </c>
      <c r="T22" s="15">
        <f>T47-N47</f>
        <v>54185.718446419982</v>
      </c>
      <c r="U22" s="10">
        <f>T22/T24</f>
        <v>0.98913672654516238</v>
      </c>
      <c r="V22" s="8">
        <f>V47-P47</f>
        <v>50892.421999999991</v>
      </c>
      <c r="W22" s="10">
        <f>V22/V24</f>
        <v>0.98844187895548508</v>
      </c>
      <c r="X22" s="27">
        <f>X47</f>
        <v>1651460</v>
      </c>
      <c r="Y22" s="10">
        <f>X22/X24</f>
        <v>0.9404289462100337</v>
      </c>
    </row>
    <row r="23" spans="1:25" x14ac:dyDescent="0.25">
      <c r="A23" s="28" t="s">
        <v>29</v>
      </c>
      <c r="B23" s="12">
        <f>B48</f>
        <v>351.45499999999998</v>
      </c>
      <c r="C23" s="14">
        <f>B23/$B$24</f>
        <v>2.3811748824563744E-2</v>
      </c>
      <c r="D23" s="12">
        <f>D48</f>
        <v>351.45499999999998</v>
      </c>
      <c r="E23" s="14">
        <f>D23/$D$24</f>
        <v>1.0203096914492723E-2</v>
      </c>
      <c r="F23" s="29">
        <f>F48</f>
        <v>50258</v>
      </c>
      <c r="G23" s="14">
        <f>F23/$F$24</f>
        <v>2.6314549393840706E-2</v>
      </c>
      <c r="H23" s="15">
        <f>H48-B48</f>
        <v>3314.5450000000001</v>
      </c>
      <c r="I23" s="17">
        <f>H23/H24</f>
        <v>0.13888872979024619</v>
      </c>
      <c r="J23" s="15">
        <f>J48-D48</f>
        <v>3314.5450000000001</v>
      </c>
      <c r="K23" s="17">
        <f>J23/J24</f>
        <v>0.14049525784954789</v>
      </c>
      <c r="L23" s="30">
        <f>L48</f>
        <v>50281</v>
      </c>
      <c r="M23" s="17">
        <f>L23/L24</f>
        <v>2.6617998554779417E-2</v>
      </c>
      <c r="N23" s="12">
        <f>N48-H48</f>
        <v>-820</v>
      </c>
      <c r="O23" s="14">
        <f>N23/N24</f>
        <v>-5.2079501540012542E-2</v>
      </c>
      <c r="P23" s="12">
        <f>P48-J48</f>
        <v>-820</v>
      </c>
      <c r="Q23" s="14">
        <f>P23/P24</f>
        <v>-4.5560055876630492E-2</v>
      </c>
      <c r="R23" s="29">
        <f>R48</f>
        <v>96326</v>
      </c>
      <c r="S23" s="14">
        <f>R23/R24</f>
        <v>5.4039983281860542E-2</v>
      </c>
      <c r="T23" s="15">
        <f>T48-N48</f>
        <v>595.09900000000016</v>
      </c>
      <c r="U23" s="17">
        <f>T23/T24</f>
        <v>1.0863273454837627E-2</v>
      </c>
      <c r="V23" s="15">
        <f>V48-P48</f>
        <v>595.09900000000016</v>
      </c>
      <c r="W23" s="17">
        <f>V23/V24</f>
        <v>1.1558121044514849E-2</v>
      </c>
      <c r="X23" s="30">
        <f>X48</f>
        <v>104611</v>
      </c>
      <c r="Y23" s="17">
        <f>X23/X24</f>
        <v>5.9571053789966348E-2</v>
      </c>
    </row>
    <row r="24" spans="1:25" x14ac:dyDescent="0.25">
      <c r="A24" s="31" t="s">
        <v>27</v>
      </c>
      <c r="B24" s="32">
        <f t="shared" ref="B24:S24" si="2">B22+B23</f>
        <v>14759.730693843274</v>
      </c>
      <c r="C24" s="33">
        <f t="shared" si="2"/>
        <v>1</v>
      </c>
      <c r="D24" s="32">
        <f t="shared" si="2"/>
        <v>34445.914112683269</v>
      </c>
      <c r="E24" s="33">
        <f t="shared" si="2"/>
        <v>1</v>
      </c>
      <c r="F24" s="32">
        <f t="shared" si="2"/>
        <v>1909894</v>
      </c>
      <c r="G24" s="33">
        <f t="shared" si="2"/>
        <v>1</v>
      </c>
      <c r="H24" s="34">
        <f t="shared" si="2"/>
        <v>23864.751337316731</v>
      </c>
      <c r="I24" s="35">
        <f t="shared" si="2"/>
        <v>1</v>
      </c>
      <c r="J24" s="34">
        <f t="shared" si="2"/>
        <v>23591.863887316722</v>
      </c>
      <c r="K24" s="35">
        <f t="shared" si="2"/>
        <v>1</v>
      </c>
      <c r="L24" s="34">
        <f t="shared" si="2"/>
        <v>1888985</v>
      </c>
      <c r="M24" s="35">
        <f t="shared" si="2"/>
        <v>1</v>
      </c>
      <c r="N24" s="32">
        <f t="shared" si="2"/>
        <v>15745.158378099994</v>
      </c>
      <c r="O24" s="33">
        <f t="shared" si="2"/>
        <v>1</v>
      </c>
      <c r="P24" s="32">
        <f t="shared" si="2"/>
        <v>17998.221999999994</v>
      </c>
      <c r="Q24" s="33">
        <f t="shared" si="2"/>
        <v>1</v>
      </c>
      <c r="R24" s="32">
        <f t="shared" si="2"/>
        <v>1782495</v>
      </c>
      <c r="S24" s="33">
        <f t="shared" si="2"/>
        <v>1</v>
      </c>
      <c r="T24" s="34">
        <f t="shared" ref="T24:Y24" si="3">SUM(T22:T23)</f>
        <v>54780.817446419984</v>
      </c>
      <c r="U24" s="35">
        <f t="shared" si="3"/>
        <v>1</v>
      </c>
      <c r="V24" s="34">
        <f t="shared" si="3"/>
        <v>51487.520999999993</v>
      </c>
      <c r="W24" s="35">
        <f t="shared" si="3"/>
        <v>0.99999999999999989</v>
      </c>
      <c r="X24" s="36">
        <f t="shared" si="3"/>
        <v>1756071</v>
      </c>
      <c r="Y24" s="35">
        <f t="shared" si="3"/>
        <v>1</v>
      </c>
    </row>
    <row r="25" spans="1:25" x14ac:dyDescent="0.25">
      <c r="A25" s="25" t="s">
        <v>30</v>
      </c>
      <c r="B25" s="5">
        <f>B50</f>
        <v>10709.355581625245</v>
      </c>
      <c r="C25" s="7">
        <f>B25/$B$27</f>
        <v>0.7255793350004982</v>
      </c>
      <c r="D25" s="5">
        <f>D50</f>
        <v>26624.619874625241</v>
      </c>
      <c r="E25" s="7">
        <f>D25/$D$27</f>
        <v>0.77293985543620214</v>
      </c>
      <c r="F25" s="26">
        <f>F50</f>
        <v>1425919</v>
      </c>
      <c r="G25" s="7">
        <f>F25/$F$27</f>
        <v>0.74659588437892366</v>
      </c>
      <c r="H25" s="8">
        <f>H50-B50</f>
        <v>11222.499143473968</v>
      </c>
      <c r="I25" s="10">
        <f>H25/H27</f>
        <v>0.47025418303544686</v>
      </c>
      <c r="J25" s="8">
        <f>J50-D50</f>
        <v>11329.997330473961</v>
      </c>
      <c r="K25" s="10">
        <f>J25/J27</f>
        <v>0.48025019916146194</v>
      </c>
      <c r="L25" s="27">
        <f>L50</f>
        <v>1380058</v>
      </c>
      <c r="M25" s="10">
        <f>L25/L27</f>
        <v>0.73058176745712644</v>
      </c>
      <c r="N25" s="5">
        <f>N50-H50+1</f>
        <v>6038.402812863791</v>
      </c>
      <c r="O25" s="7">
        <f>N25/$N$27</f>
        <v>0.38350854706311693</v>
      </c>
      <c r="P25" s="5">
        <f>P50-J50</f>
        <v>7955.9985828637873</v>
      </c>
      <c r="Q25" s="7">
        <f>P25/$P$27</f>
        <v>0.44204358535325278</v>
      </c>
      <c r="R25" s="26">
        <f>R50</f>
        <v>910578</v>
      </c>
      <c r="S25" s="7">
        <f>R25/$R$27</f>
        <v>0.51084463070022634</v>
      </c>
      <c r="T25" s="15">
        <f>T50-N50</f>
        <v>5156.1146986749045</v>
      </c>
      <c r="U25" s="10">
        <f>T25/T27</f>
        <v>9.4122631589387953E-2</v>
      </c>
      <c r="V25" s="8">
        <f>V50-P50</f>
        <v>1725.1060686749115</v>
      </c>
      <c r="W25" s="10">
        <f>V25/V27</f>
        <v>3.3505323914796978E-2</v>
      </c>
      <c r="X25" s="27">
        <f>X50</f>
        <v>831837</v>
      </c>
      <c r="Y25" s="10">
        <f>X25/X27</f>
        <v>0.4736921229266926</v>
      </c>
    </row>
    <row r="26" spans="1:25" x14ac:dyDescent="0.25">
      <c r="A26" s="28" t="s">
        <v>31</v>
      </c>
      <c r="B26" s="12">
        <f>B51</f>
        <v>4050.3751122180288</v>
      </c>
      <c r="C26" s="14">
        <f>B26/$B$27</f>
        <v>0.27442066499950174</v>
      </c>
      <c r="D26" s="12">
        <f>D51</f>
        <v>7821.2942380580262</v>
      </c>
      <c r="E26" s="14">
        <f>D26/$D$27</f>
        <v>0.22706014456379781</v>
      </c>
      <c r="F26" s="29">
        <f>F51</f>
        <v>483975</v>
      </c>
      <c r="G26" s="14">
        <f>F26/$F$27</f>
        <v>0.25340411562107634</v>
      </c>
      <c r="H26" s="15">
        <f>H51-B51</f>
        <v>12642.252193842764</v>
      </c>
      <c r="I26" s="17">
        <f>H26/H27</f>
        <v>0.52974581696455314</v>
      </c>
      <c r="J26" s="15">
        <f>J51-D51</f>
        <v>12261.866556842766</v>
      </c>
      <c r="K26" s="17">
        <f>J26/J27</f>
        <v>0.51974980083853795</v>
      </c>
      <c r="L26" s="30">
        <f>L51</f>
        <v>508927</v>
      </c>
      <c r="M26" s="17">
        <f>L26/L27</f>
        <v>0.26941823254287356</v>
      </c>
      <c r="N26" s="12">
        <f>N51-H51</f>
        <v>9706.7555652362025</v>
      </c>
      <c r="O26" s="14">
        <f>N26/$N$27</f>
        <v>0.61649145293688312</v>
      </c>
      <c r="P26" s="12">
        <f>P51-J51</f>
        <v>10042.223417136203</v>
      </c>
      <c r="Q26" s="14">
        <f>P26/$P$27</f>
        <v>0.55795641464674728</v>
      </c>
      <c r="R26" s="29">
        <f>R51</f>
        <v>871917</v>
      </c>
      <c r="S26" s="14">
        <f>R26/$R$27</f>
        <v>0.48915536929977366</v>
      </c>
      <c r="T26" s="15">
        <f>T51-N51</f>
        <v>49624.702747745076</v>
      </c>
      <c r="U26" s="17">
        <f>T26/T27</f>
        <v>0.90587736841061195</v>
      </c>
      <c r="V26" s="15">
        <f>V51-P51</f>
        <v>49762.414931325082</v>
      </c>
      <c r="W26" s="17">
        <f>V26/V27</f>
        <v>0.96649467608520301</v>
      </c>
      <c r="X26" s="30">
        <f>X51</f>
        <v>924234</v>
      </c>
      <c r="Y26" s="17">
        <f>X26/X27</f>
        <v>0.5263078770733074</v>
      </c>
    </row>
    <row r="27" spans="1:25" x14ac:dyDescent="0.25">
      <c r="A27" s="44" t="s">
        <v>27</v>
      </c>
      <c r="B27" s="45">
        <f t="shared" ref="B27:S27" si="4">B25+B26</f>
        <v>14759.730693843274</v>
      </c>
      <c r="C27" s="33">
        <f t="shared" si="4"/>
        <v>1</v>
      </c>
      <c r="D27" s="45">
        <f t="shared" si="4"/>
        <v>34445.914112683269</v>
      </c>
      <c r="E27" s="46">
        <f t="shared" si="4"/>
        <v>1</v>
      </c>
      <c r="F27" s="45">
        <f t="shared" si="4"/>
        <v>1909894</v>
      </c>
      <c r="G27" s="46">
        <f t="shared" si="4"/>
        <v>1</v>
      </c>
      <c r="H27" s="47">
        <f t="shared" si="4"/>
        <v>23864.751337316731</v>
      </c>
      <c r="I27" s="48">
        <f t="shared" si="4"/>
        <v>1</v>
      </c>
      <c r="J27" s="47">
        <f t="shared" si="4"/>
        <v>23591.863887316729</v>
      </c>
      <c r="K27" s="48">
        <f t="shared" si="4"/>
        <v>0.99999999999999989</v>
      </c>
      <c r="L27" s="47">
        <f t="shared" si="4"/>
        <v>1888985</v>
      </c>
      <c r="M27" s="35">
        <f t="shared" si="4"/>
        <v>1</v>
      </c>
      <c r="N27" s="32">
        <f t="shared" si="4"/>
        <v>15745.158378099994</v>
      </c>
      <c r="O27" s="46">
        <f t="shared" si="4"/>
        <v>1</v>
      </c>
      <c r="P27" s="45">
        <f t="shared" si="4"/>
        <v>17998.221999999991</v>
      </c>
      <c r="Q27" s="33">
        <f t="shared" si="4"/>
        <v>1</v>
      </c>
      <c r="R27" s="45">
        <f t="shared" si="4"/>
        <v>1782495</v>
      </c>
      <c r="S27" s="46">
        <f t="shared" si="4"/>
        <v>1</v>
      </c>
      <c r="T27" s="47">
        <f t="shared" ref="T27:Y27" si="5">SUM(T25:T26)</f>
        <v>54780.817446419984</v>
      </c>
      <c r="U27" s="35">
        <f t="shared" si="5"/>
        <v>0.99999999999999989</v>
      </c>
      <c r="V27" s="34">
        <f t="shared" si="5"/>
        <v>51487.520999999993</v>
      </c>
      <c r="W27" s="35">
        <f t="shared" si="5"/>
        <v>1</v>
      </c>
      <c r="X27" s="49">
        <f t="shared" si="5"/>
        <v>1756071</v>
      </c>
      <c r="Y27" s="48">
        <f t="shared" si="5"/>
        <v>1</v>
      </c>
    </row>
    <row r="28" spans="1:25" x14ac:dyDescent="0.25">
      <c r="A28" s="59"/>
      <c r="B28" s="59"/>
      <c r="D28" s="59"/>
      <c r="E28" s="59"/>
      <c r="F28" s="59"/>
      <c r="G28" s="59"/>
      <c r="H28" s="59"/>
      <c r="I28" s="59"/>
      <c r="J28" s="59"/>
      <c r="K28" s="59"/>
      <c r="L28" s="59"/>
      <c r="O28" s="59"/>
      <c r="P28" s="59"/>
      <c r="R28" s="59"/>
      <c r="S28" s="59"/>
      <c r="T28" s="59"/>
      <c r="U28" s="59"/>
      <c r="X28" s="59"/>
      <c r="Y28" s="59"/>
    </row>
    <row r="29" spans="1:25" ht="18.75" x14ac:dyDescent="0.3">
      <c r="A29" s="53" t="s">
        <v>37</v>
      </c>
      <c r="B29" s="54" t="s">
        <v>38</v>
      </c>
      <c r="C29" s="54" t="s">
        <v>39</v>
      </c>
      <c r="D29" s="54" t="s">
        <v>40</v>
      </c>
      <c r="E29" s="54" t="s">
        <v>41</v>
      </c>
      <c r="F29" s="54" t="s">
        <v>42</v>
      </c>
      <c r="G29" s="54" t="s">
        <v>43</v>
      </c>
      <c r="H29" s="54" t="s">
        <v>44</v>
      </c>
      <c r="I29" s="54" t="s">
        <v>45</v>
      </c>
      <c r="J29" s="54" t="s">
        <v>46</v>
      </c>
      <c r="K29" s="54" t="s">
        <v>47</v>
      </c>
      <c r="L29" s="54" t="s">
        <v>48</v>
      </c>
      <c r="M29" s="54" t="s">
        <v>49</v>
      </c>
      <c r="N29" s="54" t="s">
        <v>50</v>
      </c>
      <c r="O29" s="54" t="s">
        <v>51</v>
      </c>
      <c r="P29" s="54" t="s">
        <v>52</v>
      </c>
      <c r="Q29" s="54" t="s">
        <v>53</v>
      </c>
      <c r="R29" s="54" t="s">
        <v>54</v>
      </c>
      <c r="S29" s="54" t="s">
        <v>55</v>
      </c>
      <c r="T29" s="54" t="s">
        <v>56</v>
      </c>
      <c r="U29" s="54" t="s">
        <v>57</v>
      </c>
      <c r="V29" s="54" t="s">
        <v>58</v>
      </c>
      <c r="W29" s="54" t="s">
        <v>59</v>
      </c>
      <c r="X29" s="54" t="s">
        <v>60</v>
      </c>
      <c r="Y29" s="54" t="s">
        <v>61</v>
      </c>
    </row>
    <row r="30" spans="1:25" ht="54" customHeight="1" x14ac:dyDescent="0.3">
      <c r="A30" s="53" t="s">
        <v>32</v>
      </c>
      <c r="B30" s="54" t="s">
        <v>5</v>
      </c>
      <c r="C30" s="54" t="s">
        <v>5</v>
      </c>
      <c r="D30" s="54" t="s">
        <v>5</v>
      </c>
      <c r="E30" s="54" t="s">
        <v>5</v>
      </c>
      <c r="F30" s="54" t="s">
        <v>5</v>
      </c>
      <c r="G30" s="54" t="s">
        <v>5</v>
      </c>
      <c r="H30" s="54" t="s">
        <v>33</v>
      </c>
      <c r="I30" s="54" t="s">
        <v>33</v>
      </c>
      <c r="J30" s="54" t="s">
        <v>33</v>
      </c>
      <c r="K30" s="54" t="s">
        <v>33</v>
      </c>
      <c r="L30" s="54" t="s">
        <v>33</v>
      </c>
      <c r="M30" s="54" t="s">
        <v>33</v>
      </c>
      <c r="N30" s="54" t="s">
        <v>34</v>
      </c>
      <c r="O30" s="54" t="s">
        <v>34</v>
      </c>
      <c r="P30" s="54" t="s">
        <v>34</v>
      </c>
      <c r="Q30" s="54" t="s">
        <v>34</v>
      </c>
      <c r="R30" s="54" t="s">
        <v>34</v>
      </c>
      <c r="S30" s="54" t="s">
        <v>34</v>
      </c>
      <c r="T30" s="54" t="s">
        <v>35</v>
      </c>
      <c r="U30" s="54" t="s">
        <v>35</v>
      </c>
      <c r="V30" s="54" t="s">
        <v>35</v>
      </c>
      <c r="W30" s="54" t="s">
        <v>35</v>
      </c>
      <c r="X30" s="54" t="s">
        <v>35</v>
      </c>
      <c r="Y30" s="54" t="s">
        <v>35</v>
      </c>
    </row>
    <row r="31" spans="1:25" ht="60" x14ac:dyDescent="0.3">
      <c r="A31" s="55">
        <v>2019</v>
      </c>
      <c r="B31" s="56" t="s">
        <v>9</v>
      </c>
      <c r="C31" s="56" t="s">
        <v>9</v>
      </c>
      <c r="D31" s="56" t="s">
        <v>10</v>
      </c>
      <c r="E31" s="56" t="s">
        <v>10</v>
      </c>
      <c r="F31" s="56" t="s">
        <v>11</v>
      </c>
      <c r="G31" s="56" t="s">
        <v>11</v>
      </c>
      <c r="H31" s="56" t="s">
        <v>9</v>
      </c>
      <c r="I31" s="56" t="s">
        <v>9</v>
      </c>
      <c r="J31" s="56" t="s">
        <v>10</v>
      </c>
      <c r="K31" s="56" t="s">
        <v>10</v>
      </c>
      <c r="L31" s="56" t="s">
        <v>11</v>
      </c>
      <c r="M31" s="56" t="s">
        <v>11</v>
      </c>
      <c r="N31" s="56" t="s">
        <v>9</v>
      </c>
      <c r="O31" s="56" t="s">
        <v>9</v>
      </c>
      <c r="P31" s="56" t="s">
        <v>10</v>
      </c>
      <c r="Q31" s="56" t="s">
        <v>10</v>
      </c>
      <c r="R31" s="56" t="s">
        <v>11</v>
      </c>
      <c r="S31" s="56" t="s">
        <v>11</v>
      </c>
      <c r="T31" s="56" t="s">
        <v>9</v>
      </c>
      <c r="U31" s="56" t="s">
        <v>9</v>
      </c>
      <c r="V31" s="56" t="s">
        <v>10</v>
      </c>
      <c r="W31" s="56" t="s">
        <v>10</v>
      </c>
      <c r="X31" s="56" t="s">
        <v>11</v>
      </c>
      <c r="Y31" s="56" t="s">
        <v>11</v>
      </c>
    </row>
    <row r="32" spans="1:25" x14ac:dyDescent="0.25">
      <c r="A32" s="57"/>
      <c r="B32" s="58" t="s">
        <v>12</v>
      </c>
      <c r="C32" s="58" t="s">
        <v>13</v>
      </c>
      <c r="D32" s="58" t="s">
        <v>12</v>
      </c>
      <c r="E32" s="58" t="s">
        <v>13</v>
      </c>
      <c r="F32" s="58" t="s">
        <v>12</v>
      </c>
      <c r="G32" s="58" t="s">
        <v>13</v>
      </c>
      <c r="H32" s="58" t="s">
        <v>12</v>
      </c>
      <c r="I32" s="58" t="s">
        <v>13</v>
      </c>
      <c r="J32" s="58" t="s">
        <v>12</v>
      </c>
      <c r="K32" s="58" t="s">
        <v>13</v>
      </c>
      <c r="L32" s="58" t="s">
        <v>12</v>
      </c>
      <c r="M32" s="58" t="s">
        <v>13</v>
      </c>
      <c r="N32" s="58" t="s">
        <v>12</v>
      </c>
      <c r="O32" s="58" t="s">
        <v>13</v>
      </c>
      <c r="P32" s="58" t="s">
        <v>12</v>
      </c>
      <c r="Q32" s="58" t="s">
        <v>13</v>
      </c>
      <c r="R32" s="58" t="s">
        <v>12</v>
      </c>
      <c r="S32" s="58" t="s">
        <v>13</v>
      </c>
      <c r="T32" s="58" t="s">
        <v>12</v>
      </c>
      <c r="U32" s="58" t="s">
        <v>13</v>
      </c>
      <c r="V32" s="58" t="s">
        <v>12</v>
      </c>
      <c r="W32" s="58" t="s">
        <v>13</v>
      </c>
      <c r="X32" s="58" t="s">
        <v>12</v>
      </c>
      <c r="Y32" s="58" t="s">
        <v>13</v>
      </c>
    </row>
    <row r="33" spans="1:25" x14ac:dyDescent="0.25">
      <c r="A33" s="4" t="s">
        <v>14</v>
      </c>
      <c r="B33" s="5">
        <f>D33</f>
        <v>-123.47913</v>
      </c>
      <c r="C33" s="14">
        <f>B33/$B$46</f>
        <v>-8.3659473578001561E-3</v>
      </c>
      <c r="D33" s="5">
        <f>'[2]1-3.19'!$D$7</f>
        <v>-123.47913</v>
      </c>
      <c r="E33" s="14">
        <f>D33/$D$46</f>
        <v>-3.5847250154564469E-3</v>
      </c>
      <c r="F33" s="5">
        <f>'[2]1-3.19'!$F$7</f>
        <v>230338</v>
      </c>
      <c r="G33" s="14">
        <f>F33/$F$46</f>
        <v>0.12060250464161885</v>
      </c>
      <c r="H33" s="8">
        <f>'[3]1-6.19'!$B$7</f>
        <v>-190.58227756832846</v>
      </c>
      <c r="I33" s="9">
        <f>H33/$H$46</f>
        <v>-4.9342351675959748E-3</v>
      </c>
      <c r="J33" s="8">
        <f>'[3]1-6.19'!$D$7</f>
        <v>-190.58227756832846</v>
      </c>
      <c r="K33" s="9">
        <f>J33/$J$46</f>
        <v>-3.2837624756814174E-3</v>
      </c>
      <c r="L33" s="8">
        <f>'[3]1-6.19'!$F$7</f>
        <v>274244</v>
      </c>
      <c r="M33" s="9">
        <f>L33/$L$46</f>
        <v>0.14518061286881578</v>
      </c>
      <c r="N33" s="5">
        <f>'[1]1-9.19'!$B$7</f>
        <v>501.65919247401229</v>
      </c>
      <c r="O33" s="14">
        <f>N33/$N$46</f>
        <v>9.2269953542662118E-3</v>
      </c>
      <c r="P33" s="5">
        <f>'[1]1-9.19'!$D$7</f>
        <v>501.65919247401229</v>
      </c>
      <c r="Q33" s="14">
        <f>P33/$P$46</f>
        <v>6.5976536439845915E-3</v>
      </c>
      <c r="R33" s="5">
        <f>'[1]1-9.19'!$F$7</f>
        <v>211953</v>
      </c>
      <c r="S33" s="14">
        <f>R33/$R$46</f>
        <v>0.11890804742790302</v>
      </c>
      <c r="T33" s="8">
        <f>'[4]1-12.19'!$B$7</f>
        <v>417.01747669885845</v>
      </c>
      <c r="U33" s="9">
        <f>T33/$T$46</f>
        <v>3.8206096932725847E-3</v>
      </c>
      <c r="V33" s="8">
        <f>'[4]1-12.19'!$D$7</f>
        <v>417.01747669885845</v>
      </c>
      <c r="W33" s="16">
        <f>V33/$V$46</f>
        <v>3.2701220404576068E-3</v>
      </c>
      <c r="X33" s="8">
        <f>'[4]1-12.19'!$F$7</f>
        <v>124265</v>
      </c>
      <c r="Y33" s="16">
        <f>X33/$X$46</f>
        <v>7.0763084180537117E-2</v>
      </c>
    </row>
    <row r="34" spans="1:25" x14ac:dyDescent="0.25">
      <c r="A34" s="11" t="s">
        <v>15</v>
      </c>
      <c r="B34" s="12">
        <f>'[2]1-3.19'!$B$8</f>
        <v>144.56190999999126</v>
      </c>
      <c r="C34" s="14">
        <f>B34/$B$46</f>
        <v>9.7943460486235277E-3</v>
      </c>
      <c r="D34" s="12">
        <f>'[2]1-3.19'!$D$8</f>
        <v>14684.999999999998</v>
      </c>
      <c r="E34" s="14">
        <f>D34/$D$46</f>
        <v>0.4263205195240517</v>
      </c>
      <c r="F34" s="12">
        <f>'[2]1-3.19'!$F$8</f>
        <v>483728</v>
      </c>
      <c r="G34" s="14">
        <f>F34/$F$46</f>
        <v>0.25327478907206369</v>
      </c>
      <c r="H34" s="15">
        <f>'[3]1-6.19'!$B$8</f>
        <v>9720.4702194556867</v>
      </c>
      <c r="I34" s="16">
        <f>H34/$H$46</f>
        <v>0.25166603429435697</v>
      </c>
      <c r="J34" s="15">
        <f>'[3]1-6.19'!$D$8</f>
        <v>21800.550349455683</v>
      </c>
      <c r="K34" s="16">
        <f>J34/$J$46</f>
        <v>0.37562689511400121</v>
      </c>
      <c r="L34" s="15">
        <f>'[3]1-6.19'!$F$8</f>
        <v>444453</v>
      </c>
      <c r="M34" s="16">
        <f>L34/$L$46</f>
        <v>0.23528667511917775</v>
      </c>
      <c r="N34" s="12">
        <f>'[1]1-9.19'!$B$8</f>
        <v>13862.608400000001</v>
      </c>
      <c r="O34" s="14">
        <f>N34/$N$46</f>
        <v>0.25497434358573623</v>
      </c>
      <c r="P34" s="12">
        <f>'[1]1-9.19'!$D$8</f>
        <v>32560.5</v>
      </c>
      <c r="Q34" s="14">
        <f>P34/$P$46</f>
        <v>0.42822478825819354</v>
      </c>
      <c r="R34" s="12">
        <f>'[1]1-9.19'!$F$8</f>
        <v>424107</v>
      </c>
      <c r="S34" s="14">
        <f>R34/$R$46</f>
        <v>0.23792885814546463</v>
      </c>
      <c r="T34" s="15">
        <f>'[4]1-12.19'!$B$8</f>
        <v>18158.03630394346</v>
      </c>
      <c r="U34" s="16">
        <f>T34/$T$46</f>
        <v>0.16635938153675894</v>
      </c>
      <c r="V34" s="15">
        <f>'[4]1-12.19'!$D$8</f>
        <v>33345.615093943459</v>
      </c>
      <c r="W34" s="16">
        <f>V34/$V$46</f>
        <v>0.26148599750428364</v>
      </c>
      <c r="X34" s="15">
        <f>'[4]1-12.19'!$F$8</f>
        <v>442187</v>
      </c>
      <c r="Y34" s="16">
        <f>X34/$X$46</f>
        <v>0.2518047391022345</v>
      </c>
    </row>
    <row r="35" spans="1:25" x14ac:dyDescent="0.25">
      <c r="A35" s="11" t="s">
        <v>16</v>
      </c>
      <c r="B35" s="12">
        <f>D35</f>
        <v>0</v>
      </c>
      <c r="C35" s="14">
        <f>B35/$B$46</f>
        <v>0</v>
      </c>
      <c r="D35" s="12">
        <v>0</v>
      </c>
      <c r="E35" s="14">
        <f>D35/$D$46</f>
        <v>0</v>
      </c>
      <c r="F35" s="12">
        <v>0</v>
      </c>
      <c r="G35" s="14">
        <f>F35/$F$46</f>
        <v>0</v>
      </c>
      <c r="H35" s="15">
        <v>0</v>
      </c>
      <c r="I35" s="16">
        <f>H35/$H$46</f>
        <v>0</v>
      </c>
      <c r="J35" s="15">
        <v>0</v>
      </c>
      <c r="K35" s="16">
        <f>J35/$J$46</f>
        <v>0</v>
      </c>
      <c r="L35" s="15">
        <v>0</v>
      </c>
      <c r="M35" s="16">
        <f>L35/$L$46</f>
        <v>0</v>
      </c>
      <c r="N35" s="12">
        <v>0</v>
      </c>
      <c r="O35" s="14">
        <f>N35/$N$46</f>
        <v>0</v>
      </c>
      <c r="P35" s="12">
        <v>0</v>
      </c>
      <c r="Q35" s="14">
        <f>P35/$P$46</f>
        <v>0</v>
      </c>
      <c r="R35" s="12">
        <v>0</v>
      </c>
      <c r="S35" s="14">
        <f>R35/$R$46</f>
        <v>0</v>
      </c>
      <c r="T35" s="15">
        <v>0</v>
      </c>
      <c r="U35" s="16">
        <f>T35/$T$46</f>
        <v>0</v>
      </c>
      <c r="V35" s="15">
        <v>0</v>
      </c>
      <c r="W35" s="16">
        <f>V35/$V$46</f>
        <v>0</v>
      </c>
      <c r="X35" s="15">
        <v>0</v>
      </c>
      <c r="Y35" s="16">
        <f>X35/$X$46</f>
        <v>0</v>
      </c>
    </row>
    <row r="36" spans="1:25" x14ac:dyDescent="0.25">
      <c r="A36" s="11" t="s">
        <v>17</v>
      </c>
      <c r="B36" s="12">
        <f>'[2]1-3.19'!$B$9</f>
        <v>7534.6829316252524</v>
      </c>
      <c r="C36" s="14">
        <f>B36/$B$46</f>
        <v>0.51048918763593676</v>
      </c>
      <c r="D36" s="12">
        <f>'[2]1-3.19'!$D$9</f>
        <v>8909.5091346252484</v>
      </c>
      <c r="E36" s="14">
        <f>D36/$D$46</f>
        <v>0.25865213231036571</v>
      </c>
      <c r="F36" s="12">
        <f>'[2]1-3.19'!$F$9</f>
        <v>271862</v>
      </c>
      <c r="G36" s="14">
        <f>F36/$F$46</f>
        <v>0.14234402537523025</v>
      </c>
      <c r="H36" s="15">
        <f>'[3]1-6.19'!$B$9</f>
        <v>11169.180832592292</v>
      </c>
      <c r="I36" s="16">
        <f>H36/$H$46</f>
        <v>0.28917360816856114</v>
      </c>
      <c r="J36" s="15">
        <f>'[3]1-6.19'!$D$9</f>
        <v>14880.186212592287</v>
      </c>
      <c r="K36" s="16">
        <f>J36/$J$46</f>
        <v>0.25638793774276281</v>
      </c>
      <c r="L36" s="15">
        <f>'[3]1-6.19'!$F$9</f>
        <v>255294</v>
      </c>
      <c r="M36" s="16">
        <f>L36/$L$46</f>
        <v>0.13514877037138992</v>
      </c>
      <c r="N36" s="12">
        <f>'[1]1-9.19'!$B$9</f>
        <v>15576.93597044225</v>
      </c>
      <c r="O36" s="14">
        <f>N36/$N$46</f>
        <v>0.28650589481706451</v>
      </c>
      <c r="P36" s="12">
        <f>'[1]1-9.19'!$D$9</f>
        <v>17549.74328044225</v>
      </c>
      <c r="Q36" s="14">
        <f>P36/$P$46</f>
        <v>0.23080834447422607</v>
      </c>
      <c r="R36" s="12">
        <f>'[1]1-9.19'!$F$9</f>
        <v>243492</v>
      </c>
      <c r="S36" s="14">
        <f>R36/$R$46</f>
        <v>0.13660178569925863</v>
      </c>
      <c r="T36" s="15">
        <f>'[4]1-12.19'!$B$9</f>
        <v>18085.745488722532</v>
      </c>
      <c r="U36" s="16">
        <f>T36/$T$46</f>
        <v>0.16569707119054988</v>
      </c>
      <c r="V36" s="15">
        <f>'[4]1-12.19'!$D$9</f>
        <v>19665.334638722532</v>
      </c>
      <c r="W36" s="16">
        <f>V36/$V$46</f>
        <v>0.15420947041387395</v>
      </c>
      <c r="X36" s="15">
        <f>'[4]1-12.19'!$F$9</f>
        <v>235347</v>
      </c>
      <c r="Y36" s="16">
        <f>X36/$X$46</f>
        <v>0.13401906870508082</v>
      </c>
    </row>
    <row r="37" spans="1:25" x14ac:dyDescent="0.25">
      <c r="A37" s="11" t="s">
        <v>18</v>
      </c>
      <c r="B37" s="12">
        <f>D37</f>
        <v>-790.35763900953452</v>
      </c>
      <c r="C37" s="14">
        <f>B37/$B$46</f>
        <v>-5.3548242539358561E-2</v>
      </c>
      <c r="D37" s="12">
        <f>'[2]1-3.19'!$D$10</f>
        <v>-790.35763900953452</v>
      </c>
      <c r="E37" s="14">
        <f>D37/$D$46</f>
        <v>-2.2944887931382205E-2</v>
      </c>
      <c r="F37" s="12">
        <f>'[2]1-3.19'!$F$10</f>
        <v>98572</v>
      </c>
      <c r="G37" s="14">
        <f>F37/$F$46</f>
        <v>5.1611241252132317E-2</v>
      </c>
      <c r="H37" s="15">
        <f>'[3]1-6.19'!$B$10</f>
        <v>-189.37644318986685</v>
      </c>
      <c r="I37" s="16">
        <f>H37/$H$46</f>
        <v>-4.9030157359026558E-3</v>
      </c>
      <c r="J37" s="15">
        <f>'[3]1-6.19'!$D$10</f>
        <v>-189.37644318986685</v>
      </c>
      <c r="K37" s="16">
        <f>J37/$J$46</f>
        <v>-3.2629857605828202E-3</v>
      </c>
      <c r="L37" s="15">
        <f>'[3]1-6.19'!$F$10</f>
        <v>95801</v>
      </c>
      <c r="M37" s="16">
        <f>L37/$L$46</f>
        <v>5.0715595941735907E-2</v>
      </c>
      <c r="N37" s="12">
        <f>'[1]1-9.19'!B10</f>
        <v>-492.57747432317802</v>
      </c>
      <c r="O37" s="14">
        <f>N37/$N$46</f>
        <v>-9.0599557137221124E-3</v>
      </c>
      <c r="P37" s="12">
        <f>'[1]1-9.19'!$D$10</f>
        <v>-492.57747432317802</v>
      </c>
      <c r="Q37" s="14">
        <f>P37/$P$46</f>
        <v>-6.4782139292332329E-3</v>
      </c>
      <c r="R37" s="12">
        <f>'[1]1-9.19'!$F$10</f>
        <v>80450</v>
      </c>
      <c r="S37" s="14">
        <f>R37/$R$46</f>
        <v>4.5133366433005424E-2</v>
      </c>
      <c r="T37" s="15">
        <f>'[4]1-12.19'!$B$10</f>
        <v>52.375447773758488</v>
      </c>
      <c r="U37" s="16">
        <f>T37/$T$46</f>
        <v>4.7985073680357213E-4</v>
      </c>
      <c r="V37" s="15">
        <f>'[4]1-12.19'!$D$10</f>
        <v>52.375447773758488</v>
      </c>
      <c r="W37" s="16">
        <f>V37/$V$46</f>
        <v>4.1071205816030197E-4</v>
      </c>
      <c r="X37" s="15">
        <f>'[4]1-12.19'!$F$10</f>
        <v>86857</v>
      </c>
      <c r="Y37" s="16">
        <f>X37/$X$46</f>
        <v>4.9460984208497268E-2</v>
      </c>
    </row>
    <row r="38" spans="1:25" x14ac:dyDescent="0.25">
      <c r="A38" s="11" t="s">
        <v>19</v>
      </c>
      <c r="B38" s="12">
        <f>'[2]1-3.19'!$B$11</f>
        <v>3153.5898700000002</v>
      </c>
      <c r="C38" s="14">
        <f>B38/$B$46</f>
        <v>0.21366174867373816</v>
      </c>
      <c r="D38" s="12">
        <f>'[2]1-3.19'!$D$11</f>
        <v>3153.5898700000002</v>
      </c>
      <c r="E38" s="14">
        <f>D38/$D$46</f>
        <v>9.1551928617241193E-2</v>
      </c>
      <c r="F38" s="12">
        <f>'[2]1-3.19'!$F$11</f>
        <v>82440</v>
      </c>
      <c r="G38" s="14">
        <f>F38/$F$46</f>
        <v>4.3164699192730069E-2</v>
      </c>
      <c r="H38" s="15">
        <f>'[3]1-6.19'!$B$11</f>
        <v>1232.7859506195568</v>
      </c>
      <c r="I38" s="16">
        <f>H38/$H$46</f>
        <v>3.1917216381698435E-2</v>
      </c>
      <c r="J38" s="15">
        <f>'[3]1-6.19'!$D$11</f>
        <v>1464.4629206195575</v>
      </c>
      <c r="K38" s="16">
        <f>J38/$J$46</f>
        <v>2.5232925364915896E-2</v>
      </c>
      <c r="L38" s="15">
        <f>'[3]1-6.19'!$F$11</f>
        <v>90745</v>
      </c>
      <c r="M38" s="16">
        <f>L38/$L$46</f>
        <v>4.8039026249546715E-2</v>
      </c>
      <c r="N38" s="12">
        <f>'[1]1-9.19'!B11</f>
        <v>-1971.9460249532617</v>
      </c>
      <c r="O38" s="14">
        <f>N38/$N$46</f>
        <v>-3.6269916078633488E-2</v>
      </c>
      <c r="P38" s="12">
        <f>'[1]1-9.19'!$D$11</f>
        <v>-4701.286684953262</v>
      </c>
      <c r="Q38" s="14">
        <f>P38/$P$46</f>
        <v>-6.1829747553175642E-2</v>
      </c>
      <c r="R38" s="12">
        <f>'[1]1-9.19'!$F$11</f>
        <v>86825</v>
      </c>
      <c r="S38" s="14">
        <f>R38/$R$46</f>
        <v>4.8709814052774345E-2</v>
      </c>
      <c r="T38" s="15">
        <f>'[4]1-12.19'!$B$11</f>
        <v>-3535.4270327269287</v>
      </c>
      <c r="U38" s="16">
        <f>T38/$T$46</f>
        <v>-3.2390697143008754E-2</v>
      </c>
      <c r="V38" s="15">
        <f>'[4]1-12.19'!$D$11</f>
        <v>-5792.245352726929</v>
      </c>
      <c r="W38" s="16">
        <f>V38/$V$46</f>
        <v>-4.5420996121389473E-2</v>
      </c>
      <c r="X38" s="15">
        <f>'[4]1-12.19'!$F$11</f>
        <v>102850</v>
      </c>
      <c r="Y38" s="16">
        <f>X38/$X$46</f>
        <v>5.8568246955846316E-2</v>
      </c>
    </row>
    <row r="39" spans="1:25" x14ac:dyDescent="0.25">
      <c r="A39" s="11" t="s">
        <v>20</v>
      </c>
      <c r="B39" s="12">
        <f>D39-'[5]דוח התפתחות קרן הון '!$N$133/1000</f>
        <v>-499.05165583999769</v>
      </c>
      <c r="C39" s="14">
        <f>B39/$B$46</f>
        <v>-3.3811704711398778E-2</v>
      </c>
      <c r="D39" s="12">
        <f>'[6](459) דו''''ח תשואה לאפיק'!$F$30/1000</f>
        <v>3271.8674700000001</v>
      </c>
      <c r="E39" s="14">
        <f>D39/$D$46</f>
        <v>9.4985647914487215E-2</v>
      </c>
      <c r="F39" s="12">
        <f>'[7]11'!$M$175+'[7]11'!$N$175</f>
        <v>4984</v>
      </c>
      <c r="G39" s="14">
        <f>F39/$F$46</f>
        <v>2.6095689080126959E-3</v>
      </c>
      <c r="H39" s="15">
        <f>J39-'[8]דוח התפתחות קרן הון '!$O$140/1000</f>
        <v>800.69517116000043</v>
      </c>
      <c r="I39" s="16">
        <f>H39/$H$46</f>
        <v>2.07302500655943E-2</v>
      </c>
      <c r="J39" s="15">
        <f>'[9](459) דו''''ח תשואה לאפיק'!$F$32/1000</f>
        <v>4581.3940199999997</v>
      </c>
      <c r="K39" s="16">
        <f>J39/$J$46</f>
        <v>7.8938136122302965E-2</v>
      </c>
      <c r="L39" s="15">
        <f>'[10]11'!$M$175+'[10]11'!$N$175</f>
        <v>5012</v>
      </c>
      <c r="M39" s="16">
        <f>L39/$L$46</f>
        <v>2.6532767597413427E-3</v>
      </c>
      <c r="N39" s="12">
        <f>P39-'[11]דוח התפתחות קרן הון '!$N$143/1000</f>
        <v>879.65921926000055</v>
      </c>
      <c r="O39" s="14">
        <f>N39/$N$46</f>
        <v>1.6179533139662219E-2</v>
      </c>
      <c r="P39" s="12">
        <f>'[12](459) דו''''ח תשואה לאפיק'!$F$30/1000</f>
        <v>4605.6605599999994</v>
      </c>
      <c r="Q39" s="14">
        <f>P39/$P$46</f>
        <v>6.0572104792466733E-2</v>
      </c>
      <c r="R39" s="12">
        <f>'[13]11'!$M$175+'[13]11'!$N$175</f>
        <v>11119</v>
      </c>
      <c r="S39" s="14">
        <f>R39/$R$46</f>
        <v>6.2378856602683316E-3</v>
      </c>
      <c r="T39" s="15">
        <f>V39-'[14]דוח התפתחות קרן הון '!$M$150/1000</f>
        <v>950.2766156800003</v>
      </c>
      <c r="U39" s="16">
        <f>T39/$T$46</f>
        <v>8.706196387493547E-3</v>
      </c>
      <c r="V39" s="15">
        <f>'[15](459) דו''''ח תשואה לאפיק'!$F$29/1000</f>
        <v>4813.9901399999999</v>
      </c>
      <c r="W39" s="16">
        <f>V39/$V$46</f>
        <v>3.7749821383931202E-2</v>
      </c>
      <c r="X39" s="15">
        <f>'[16]11'!$M$175+'[16]11'!$N$175</f>
        <v>11256</v>
      </c>
      <c r="Y39" s="16">
        <f>X39/$X$46</f>
        <v>6.4097636143413336E-3</v>
      </c>
    </row>
    <row r="40" spans="1:25" x14ac:dyDescent="0.25">
      <c r="A40" s="11" t="s">
        <v>21</v>
      </c>
      <c r="B40" s="12">
        <v>0</v>
      </c>
      <c r="C40" s="14">
        <f>B40/$B$46</f>
        <v>0</v>
      </c>
      <c r="D40" s="12">
        <v>0</v>
      </c>
      <c r="E40" s="14">
        <f>D40/$D$46</f>
        <v>0</v>
      </c>
      <c r="F40" s="12">
        <v>0</v>
      </c>
      <c r="G40" s="14">
        <f>F40/$F$46</f>
        <v>0</v>
      </c>
      <c r="H40" s="15">
        <v>0</v>
      </c>
      <c r="I40" s="16">
        <f>H40/$H$46</f>
        <v>0</v>
      </c>
      <c r="J40" s="15">
        <v>0</v>
      </c>
      <c r="K40" s="16">
        <f>J40/$J$46</f>
        <v>0</v>
      </c>
      <c r="L40" s="15">
        <v>0</v>
      </c>
      <c r="M40" s="16">
        <f>L40/$L$46</f>
        <v>0</v>
      </c>
      <c r="N40" s="12">
        <v>0</v>
      </c>
      <c r="O40" s="14">
        <f>N40/$N$46</f>
        <v>0</v>
      </c>
      <c r="P40" s="12">
        <v>0</v>
      </c>
      <c r="Q40" s="14">
        <f>P40/$P$46</f>
        <v>0</v>
      </c>
      <c r="R40" s="12">
        <f>'[13]11'!$M$189+'[13]11'!$N$189</f>
        <v>0</v>
      </c>
      <c r="S40" s="14">
        <f>R40/$R$46</f>
        <v>0</v>
      </c>
      <c r="T40" s="15">
        <v>0</v>
      </c>
      <c r="U40" s="16">
        <f>T40/$T$46</f>
        <v>0</v>
      </c>
      <c r="V40" s="15">
        <v>0</v>
      </c>
      <c r="W40" s="16">
        <f>V40/$V$46</f>
        <v>0</v>
      </c>
      <c r="X40" s="15">
        <v>0</v>
      </c>
      <c r="Y40" s="16">
        <f>X40/$X$46</f>
        <v>0</v>
      </c>
    </row>
    <row r="41" spans="1:25" x14ac:dyDescent="0.25">
      <c r="A41" s="11" t="s">
        <v>22</v>
      </c>
      <c r="B41" s="12">
        <f>D41</f>
        <v>253.55599999999998</v>
      </c>
      <c r="C41" s="14">
        <f>B41/$B$46</f>
        <v>1.7178904226603932E-2</v>
      </c>
      <c r="D41" s="12">
        <f>'[2]1-3.19'!$D$12</f>
        <v>253.55599999999998</v>
      </c>
      <c r="E41" s="14">
        <f>D41/$D$46</f>
        <v>7.3609891486850834E-3</v>
      </c>
      <c r="F41" s="12">
        <f>'[2]1-3.19'!$F$12</f>
        <v>90273</v>
      </c>
      <c r="G41" s="14">
        <f>F41/$F$46</f>
        <v>4.7265973923160134E-2</v>
      </c>
      <c r="H41" s="15">
        <f>'[3]1-6.19'!$B$12</f>
        <v>812.66365310673598</v>
      </c>
      <c r="I41" s="16">
        <f>H41/$H$46</f>
        <v>2.10401178312534E-2</v>
      </c>
      <c r="J41" s="15">
        <f>'[3]1-6.19'!$D$12</f>
        <v>812.66365310673598</v>
      </c>
      <c r="K41" s="16">
        <f>J41/$J$46</f>
        <v>1.4002321954964163E-2</v>
      </c>
      <c r="L41" s="15">
        <f>'[3]1-6.19'!$F$12</f>
        <v>68307</v>
      </c>
      <c r="M41" s="16">
        <f>L41/$L$46</f>
        <v>3.6160689470800457E-2</v>
      </c>
      <c r="N41" s="12">
        <f>'[1]1-9.19'!$B$12</f>
        <v>1203.8820999390014</v>
      </c>
      <c r="O41" s="14">
        <f>N41/$N$46</f>
        <v>2.2142950253616379E-2</v>
      </c>
      <c r="P41" s="12">
        <f>'[1]1-9.19'!$D$12</f>
        <v>1203.8820999390014</v>
      </c>
      <c r="Q41" s="14">
        <f>P41/$P$46</f>
        <v>1.5833054078844253E-2</v>
      </c>
      <c r="R41" s="12">
        <f>'[1]1-9.19'!$F$12</f>
        <v>60545</v>
      </c>
      <c r="S41" s="14">
        <f>R41/$R$46</f>
        <v>3.3966434688456351E-2</v>
      </c>
      <c r="T41" s="15">
        <f>'[4]1-12.19'!$B$12</f>
        <v>1962.5006850560469</v>
      </c>
      <c r="U41" s="16">
        <f>T41/$T$46</f>
        <v>1.7979939833058189E-2</v>
      </c>
      <c r="V41" s="15">
        <f>'[4]1-12.19'!$D$12</f>
        <v>1962.5006850560469</v>
      </c>
      <c r="W41" s="16">
        <f>V41/$V$46</f>
        <v>1.538932323752296E-2</v>
      </c>
      <c r="X41" s="15">
        <f>'[4]1-12.19'!$F$12</f>
        <v>64218</v>
      </c>
      <c r="Y41" s="16">
        <f>X41/$X$46</f>
        <v>3.6569136441522009E-2</v>
      </c>
    </row>
    <row r="42" spans="1:25" x14ac:dyDescent="0.25">
      <c r="A42" s="11" t="s">
        <v>23</v>
      </c>
      <c r="B42" s="12">
        <f>D42</f>
        <v>0</v>
      </c>
      <c r="C42" s="14">
        <f>B42/$B$46</f>
        <v>0</v>
      </c>
      <c r="D42" s="12">
        <v>0</v>
      </c>
      <c r="E42" s="14">
        <f>D42/$D$46</f>
        <v>0</v>
      </c>
      <c r="F42" s="12">
        <v>0</v>
      </c>
      <c r="G42" s="14">
        <f>F42/$F$46</f>
        <v>0</v>
      </c>
      <c r="H42" s="15">
        <v>0</v>
      </c>
      <c r="I42" s="16">
        <f>H42/$H$46</f>
        <v>0</v>
      </c>
      <c r="J42" s="15">
        <v>0</v>
      </c>
      <c r="K42" s="16">
        <f>J42/$J$46</f>
        <v>0</v>
      </c>
      <c r="L42" s="15">
        <v>0</v>
      </c>
      <c r="M42" s="16">
        <f>L42/$L$46</f>
        <v>0</v>
      </c>
      <c r="N42" s="12">
        <v>0</v>
      </c>
      <c r="O42" s="14">
        <f>N42/$N$46</f>
        <v>0</v>
      </c>
      <c r="P42" s="12">
        <v>0</v>
      </c>
      <c r="Q42" s="14">
        <f>P42/$P$46</f>
        <v>0</v>
      </c>
      <c r="R42" s="12">
        <v>0</v>
      </c>
      <c r="S42" s="14">
        <f>R42/$R$46</f>
        <v>0</v>
      </c>
      <c r="T42" s="15">
        <v>0</v>
      </c>
      <c r="U42" s="16">
        <f>T42/$T$46</f>
        <v>0</v>
      </c>
      <c r="V42" s="15">
        <v>0</v>
      </c>
      <c r="W42" s="16">
        <f>V42/$V$46</f>
        <v>0</v>
      </c>
      <c r="X42" s="15">
        <v>0</v>
      </c>
      <c r="Y42" s="16">
        <f>X42/$X$46</f>
        <v>0</v>
      </c>
    </row>
    <row r="43" spans="1:25" x14ac:dyDescent="0.25">
      <c r="A43" s="11" t="s">
        <v>24</v>
      </c>
      <c r="B43" s="12">
        <f>D43</f>
        <v>10.030610000000001</v>
      </c>
      <c r="C43" s="14">
        <f>B43/$B$46</f>
        <v>6.795930229393732E-4</v>
      </c>
      <c r="D43" s="12">
        <f>'[6](459) דו''''ח תשואה לאפיק'!$F$29/1000</f>
        <v>10.030610000000001</v>
      </c>
      <c r="E43" s="14">
        <f>D43/$D$46</f>
        <v>2.9119883325455563E-4</v>
      </c>
      <c r="F43" s="12">
        <f>'[7]11'!$M$217+'[7]11'!$N$217</f>
        <v>1549</v>
      </c>
      <c r="G43" s="14">
        <f>F43/$F$46</f>
        <v>8.1103977498227654E-4</v>
      </c>
      <c r="H43" s="15">
        <f>J43</f>
        <v>393.91841999999997</v>
      </c>
      <c r="I43" s="16">
        <f>H43/$H$46</f>
        <v>1.0198671911825493E-2</v>
      </c>
      <c r="J43" s="15">
        <f>'[9](459) דו''''ח תשואה לאפיק'!$F$4/1000</f>
        <v>393.91841999999997</v>
      </c>
      <c r="K43" s="16">
        <f>J43/$J$46</f>
        <v>6.7872760394100552E-3</v>
      </c>
      <c r="L43" s="15">
        <f>'[10]11'!$M$217+'[10]11'!$N$217</f>
        <v>2131</v>
      </c>
      <c r="M43" s="16">
        <f>L43/$L$46</f>
        <v>1.1281190692355948E-3</v>
      </c>
      <c r="N43" s="12">
        <f>P43</f>
        <v>703.40093999999999</v>
      </c>
      <c r="O43" s="14">
        <f>N43/$N$46</f>
        <v>1.2937622399698588E-2</v>
      </c>
      <c r="P43" s="12">
        <f>'[12](459) דו''''ח תשואה לאפיק'!$I$131</f>
        <v>703.40093999999999</v>
      </c>
      <c r="Q43" s="14">
        <f>P43/$P$46</f>
        <v>9.2508935241201549E-3</v>
      </c>
      <c r="R43" s="12">
        <f>'[13]11'!$M$217+'[13]11'!$N$217</f>
        <v>5412</v>
      </c>
      <c r="S43" s="14">
        <f>R43/$R$46</f>
        <v>3.0361936499120616E-3</v>
      </c>
      <c r="T43" s="15">
        <f>'[15](459) דו''''ח תשואה לאפיק'!$J$126</f>
        <v>67</v>
      </c>
      <c r="U43" s="16">
        <f>T43/$T$46</f>
        <v>6.1383722206471232E-4</v>
      </c>
      <c r="V43" s="15">
        <v>67</v>
      </c>
      <c r="W43" s="16">
        <f>V43/$V$46</f>
        <v>5.2539327235169423E-4</v>
      </c>
      <c r="X43" s="15">
        <f>'[16]11'!$M$217+'[16]11'!$N$217</f>
        <v>4753</v>
      </c>
      <c r="Y43" s="16">
        <f>X43/$X$46</f>
        <v>2.7066103819264713E-3</v>
      </c>
    </row>
    <row r="44" spans="1:25" x14ac:dyDescent="0.25">
      <c r="A44" s="11" t="s">
        <v>25</v>
      </c>
      <c r="B44" s="12">
        <f>D44</f>
        <v>5362.092999999998</v>
      </c>
      <c r="C44" s="14">
        <f>B44/$B$46</f>
        <v>0.36329206211307691</v>
      </c>
      <c r="D44" s="12">
        <f>'[2]1-3.19'!$D$13</f>
        <v>5362.092999999998</v>
      </c>
      <c r="E44" s="14">
        <f>D44/$D$46</f>
        <v>0.15566702577434663</v>
      </c>
      <c r="F44" s="12">
        <f>'[2]1-3.19'!$F$13</f>
        <v>587889</v>
      </c>
      <c r="G44" s="14">
        <f>F44/$F$46</f>
        <v>0.30781237073889967</v>
      </c>
      <c r="H44" s="15">
        <f>'[3]1-6.19'!$B$13</f>
        <v>13909.153</v>
      </c>
      <c r="I44" s="16">
        <f>H44/$H$46</f>
        <v>0.36011235021297894</v>
      </c>
      <c r="J44" s="15">
        <f>'[3]1-6.19'!$D$13</f>
        <v>13909.153</v>
      </c>
      <c r="K44" s="16">
        <f>J44/$J$46</f>
        <v>0.23965688348716593</v>
      </c>
      <c r="L44" s="15">
        <f>'[3]1-6.19'!$F$13</f>
        <v>589566</v>
      </c>
      <c r="M44" s="16">
        <f>L44/$L$46</f>
        <v>0.31210729571701207</v>
      </c>
      <c r="N44" s="12">
        <f>'[1]1-9.19'!$B$13</f>
        <v>21476.148949999999</v>
      </c>
      <c r="O44" s="14">
        <f>N44/$N$46</f>
        <v>0.39500985840988967</v>
      </c>
      <c r="P44" s="12">
        <f>'[1]1-9.19'!$D$13</f>
        <v>21476.148949999999</v>
      </c>
      <c r="Q44" s="14">
        <f>P44/$P$46</f>
        <v>0.28244711649744864</v>
      </c>
      <c r="R44" s="12">
        <f>'[1]1-9.19'!$F$13</f>
        <v>591002</v>
      </c>
      <c r="S44" s="14">
        <f>R44/$R$46</f>
        <v>0.33155885430253662</v>
      </c>
      <c r="T44" s="15">
        <f>'[4]1-12.19'!$B$13</f>
        <v>68966.652799999996</v>
      </c>
      <c r="U44" s="16">
        <f>T44/$T$46</f>
        <v>0.63185520253512706</v>
      </c>
      <c r="V44" s="15">
        <f>'[4]1-12.19'!$D$13</f>
        <v>68966.652799999996</v>
      </c>
      <c r="W44" s="16">
        <f>V44/$V$46</f>
        <v>0.54081515519007661</v>
      </c>
      <c r="X44" s="15">
        <f>'[4]1-12.19'!$F$13</f>
        <v>615655</v>
      </c>
      <c r="Y44" s="16">
        <f>X44/$X$46</f>
        <v>0.35058662206710323</v>
      </c>
    </row>
    <row r="45" spans="1:25" x14ac:dyDescent="0.25">
      <c r="A45" s="11" t="s">
        <v>26</v>
      </c>
      <c r="B45" s="12">
        <f>'[2]1-3.19'!$B$14-B43-B39</f>
        <v>-285.89520293243709</v>
      </c>
      <c r="C45" s="14">
        <f>B45/$B$46</f>
        <v>-1.9369947112361108E-2</v>
      </c>
      <c r="D45" s="12">
        <f>'[2]1-3.19'!$D$14-D43-D39</f>
        <v>-285.89520293243686</v>
      </c>
      <c r="E45" s="14">
        <f>D45/$D$46</f>
        <v>-8.2998291755935084E-3</v>
      </c>
      <c r="F45" s="12">
        <f>'[7]11'!$M$209+'[7]11'!$N$209+'[7]11'!$M$234+'[7]11'!$N$234+'[7]11'!$M$197+'[7]11'!$N$197</f>
        <v>58259</v>
      </c>
      <c r="G45" s="14">
        <f>F45/$F$46</f>
        <v>3.0503787121170075E-2</v>
      </c>
      <c r="H45" s="15">
        <f>J45-'[8]דוח התפתחות קרן הון '!$O$147/1000</f>
        <v>965.5735049839235</v>
      </c>
      <c r="I45" s="16">
        <f>H45/$H$46</f>
        <v>2.4999002037230031E-2</v>
      </c>
      <c r="J45" s="15">
        <f>'[3]1-6.19'!$D$14-J43-J39</f>
        <v>575.4081449839241</v>
      </c>
      <c r="K45" s="16">
        <f>J45/$J$46</f>
        <v>9.9143724107412269E-3</v>
      </c>
      <c r="L45" s="15">
        <f>'[10]11'!$M$209+'[10]11'!$M$197+'[10]11'!$M$234+'[10]11'!$N$234</f>
        <v>63432</v>
      </c>
      <c r="M45" s="16">
        <f>L45/$L$46</f>
        <v>3.3579938432544462E-2</v>
      </c>
      <c r="N45" s="12">
        <f>P45</f>
        <v>2628.8691364211727</v>
      </c>
      <c r="O45" s="14">
        <f>N45/$N$46</f>
        <v>4.8352673832421735E-2</v>
      </c>
      <c r="P45" s="12">
        <f>'[12](459) דו''''ח תשואה לאפיק'!$E$238-P43-P39</f>
        <v>2628.8691364211727</v>
      </c>
      <c r="Q45" s="14">
        <f>P45/$P$46</f>
        <v>3.4574006213125008E-2</v>
      </c>
      <c r="R45" s="12">
        <f>'[13]11'!$M$197+'[13]11'!$N$197+'[13]11'!$M$234+'[13]11'!$N$234+'[13]11'!$M$209+'[13]11'!$N$209</f>
        <v>67590</v>
      </c>
      <c r="S45" s="14">
        <f>R45/$R$46</f>
        <v>3.7918759940420592E-2</v>
      </c>
      <c r="T45" s="15">
        <f>V45</f>
        <v>4025.2800705322697</v>
      </c>
      <c r="U45" s="16">
        <f>T45/$T$46</f>
        <v>3.6878608007880266E-2</v>
      </c>
      <c r="V45" s="15">
        <f>'[15](459) דו''''ח תשואה לאפיק'!$E$229-V43-V39</f>
        <v>4025.2800705322697</v>
      </c>
      <c r="W45" s="16">
        <f>V45/$V$46</f>
        <v>3.156500102073146E-2</v>
      </c>
      <c r="X45" s="15">
        <f>'[16]11'!$M$209+'[16]11'!$N$209+'[16]11'!$M$197+'[16]11'!$N$197+'[16]11'!$M$234+'[16]11'!$N$234</f>
        <v>68683</v>
      </c>
      <c r="Y45" s="16">
        <f>X45/$X$46</f>
        <v>3.9111744342910967E-2</v>
      </c>
    </row>
    <row r="46" spans="1:25" x14ac:dyDescent="0.25">
      <c r="A46" s="18" t="s">
        <v>27</v>
      </c>
      <c r="B46" s="19">
        <f t="shared" ref="B46:P46" si="6">SUM(B33:B45)</f>
        <v>14759.730693843272</v>
      </c>
      <c r="C46" s="41">
        <f t="shared" si="6"/>
        <v>1</v>
      </c>
      <c r="D46" s="19">
        <f t="shared" si="6"/>
        <v>34445.914112683276</v>
      </c>
      <c r="E46" s="41">
        <f t="shared" si="6"/>
        <v>0.99999999999999989</v>
      </c>
      <c r="F46" s="19">
        <f t="shared" si="6"/>
        <v>1909894</v>
      </c>
      <c r="G46" s="41">
        <f t="shared" si="6"/>
        <v>1</v>
      </c>
      <c r="H46" s="21">
        <f t="shared" si="6"/>
        <v>38624.482031159998</v>
      </c>
      <c r="I46" s="43">
        <f t="shared" si="6"/>
        <v>0.99999999999999989</v>
      </c>
      <c r="J46" s="21">
        <f t="shared" si="6"/>
        <v>58037.777999999991</v>
      </c>
      <c r="K46" s="43">
        <f t="shared" si="6"/>
        <v>1.0000000000000002</v>
      </c>
      <c r="L46" s="21">
        <f t="shared" si="6"/>
        <v>1888985</v>
      </c>
      <c r="M46" s="43">
        <f t="shared" si="6"/>
        <v>1</v>
      </c>
      <c r="N46" s="19">
        <f t="shared" si="6"/>
        <v>54368.640409259999</v>
      </c>
      <c r="O46" s="41">
        <f t="shared" si="6"/>
        <v>0.99999999999999978</v>
      </c>
      <c r="P46" s="19">
        <f t="shared" si="6"/>
        <v>76035.999999999985</v>
      </c>
      <c r="Q46" s="42">
        <f>P46/$P$46</f>
        <v>1</v>
      </c>
      <c r="R46" s="19">
        <f>SUM(R33:R45)</f>
        <v>1782495</v>
      </c>
      <c r="S46" s="42">
        <f>R46/$R$46</f>
        <v>1</v>
      </c>
      <c r="T46" s="21">
        <f t="shared" ref="T46:Y46" si="7">SUM(T33:T45)</f>
        <v>109149.45785568</v>
      </c>
      <c r="U46" s="43">
        <f t="shared" si="7"/>
        <v>1</v>
      </c>
      <c r="V46" s="21">
        <f t="shared" si="7"/>
        <v>127523.52099999999</v>
      </c>
      <c r="W46" s="22">
        <f t="shared" si="7"/>
        <v>0.99999999999999989</v>
      </c>
      <c r="X46" s="21">
        <f t="shared" si="7"/>
        <v>1756071</v>
      </c>
      <c r="Y46" s="23">
        <f t="shared" si="7"/>
        <v>1</v>
      </c>
    </row>
    <row r="47" spans="1:25" x14ac:dyDescent="0.25">
      <c r="A47" s="37" t="s">
        <v>28</v>
      </c>
      <c r="B47" s="5">
        <f>'[2]1-3.19'!$B$28</f>
        <v>14408.275693843274</v>
      </c>
      <c r="C47" s="7">
        <f>B47/B49</f>
        <v>0.97618825117543628</v>
      </c>
      <c r="D47" s="5">
        <f>'[2]1-3.19'!$D$28</f>
        <v>34094.459112683267</v>
      </c>
      <c r="E47" s="7">
        <f>D47/D49</f>
        <v>0.98979690308550727</v>
      </c>
      <c r="F47" s="26">
        <f>'[2]1-3.19'!$F$28</f>
        <v>1859636</v>
      </c>
      <c r="G47" s="7">
        <f>F47/F49</f>
        <v>0.9736854506061593</v>
      </c>
      <c r="H47" s="8">
        <f>'[3]1-6.19'!$B$28</f>
        <v>34958.482031160005</v>
      </c>
      <c r="I47" s="10">
        <f>H47/$H$49</f>
        <v>0.90508610582680482</v>
      </c>
      <c r="J47" s="8">
        <f>'[3]1-6.19'!$D$28</f>
        <v>54371.777999999991</v>
      </c>
      <c r="K47" s="10">
        <f>J47/$J$49</f>
        <v>0.93683424613533617</v>
      </c>
      <c r="L47" s="27">
        <f>'[3]1-6.19'!$F$28</f>
        <v>1838704</v>
      </c>
      <c r="M47" s="10">
        <f>L47/L49</f>
        <v>0.97338200144522058</v>
      </c>
      <c r="N47" s="5">
        <f>'[1]1-9.19'!B28</f>
        <v>51522.640409259999</v>
      </c>
      <c r="O47" s="7">
        <f>N47/N49</f>
        <v>0.94765364779077177</v>
      </c>
      <c r="P47" s="5">
        <f>'[1]1-9.19'!$D$28</f>
        <v>73189.999999999985</v>
      </c>
      <c r="Q47" s="7">
        <f>P47/P49</f>
        <v>0.9625703614077542</v>
      </c>
      <c r="R47" s="26">
        <f>'[1]1-9.19'!$F$28</f>
        <v>1686169</v>
      </c>
      <c r="S47" s="7">
        <f>R47/R49</f>
        <v>0.94596001671813945</v>
      </c>
      <c r="T47" s="8">
        <f>'[4]1-12.19'!$B$28</f>
        <v>105708.35885567998</v>
      </c>
      <c r="U47" s="10">
        <f>T47/T49</f>
        <v>0.96847351267149762</v>
      </c>
      <c r="V47" s="8">
        <f>'[4]1-12.19'!$D$28</f>
        <v>124082.42199999998</v>
      </c>
      <c r="W47" s="10">
        <f>V47/V49</f>
        <v>0.97301596620752029</v>
      </c>
      <c r="X47" s="27">
        <f>'[4]1-12.19'!$F$28</f>
        <v>1651460</v>
      </c>
      <c r="Y47" s="10">
        <f>X47/X49</f>
        <v>0.9404289462100337</v>
      </c>
    </row>
    <row r="48" spans="1:25" x14ac:dyDescent="0.25">
      <c r="A48" s="38" t="s">
        <v>29</v>
      </c>
      <c r="B48" s="12">
        <f>'[2]1-3.19'!$B$29</f>
        <v>351.45499999999998</v>
      </c>
      <c r="C48" s="14">
        <f>B48/B49</f>
        <v>2.3811748824563744E-2</v>
      </c>
      <c r="D48" s="12">
        <f>'[2]1-3.19'!$D$29</f>
        <v>351.45499999999998</v>
      </c>
      <c r="E48" s="14">
        <f>D48/D49</f>
        <v>1.0203096914492723E-2</v>
      </c>
      <c r="F48" s="29">
        <f>'[2]1-3.19'!$F$29</f>
        <v>50258</v>
      </c>
      <c r="G48" s="14">
        <f>F48/F49</f>
        <v>2.6314549393840706E-2</v>
      </c>
      <c r="H48" s="15">
        <f>'[3]1-6.19'!$B$29</f>
        <v>3666</v>
      </c>
      <c r="I48" s="17">
        <f>H48/H49</f>
        <v>9.4913894173195193E-2</v>
      </c>
      <c r="J48" s="15">
        <f>'[3]1-6.19'!$D$29</f>
        <v>3666</v>
      </c>
      <c r="K48" s="17">
        <f>J48/J49</f>
        <v>6.3165753864663818E-2</v>
      </c>
      <c r="L48" s="30">
        <f>'[3]1-6.19'!$F$29</f>
        <v>50281</v>
      </c>
      <c r="M48" s="17">
        <f>L48/L49</f>
        <v>2.6617998554779417E-2</v>
      </c>
      <c r="N48" s="12">
        <f>'[1]1-9.19'!$B$29</f>
        <v>2846</v>
      </c>
      <c r="O48" s="14">
        <f>N48/N49</f>
        <v>5.2346352209228189E-2</v>
      </c>
      <c r="P48" s="12">
        <f>'[1]1-9.19'!$D$29</f>
        <v>2846</v>
      </c>
      <c r="Q48" s="14">
        <f>P48/P49</f>
        <v>3.7429638592245788E-2</v>
      </c>
      <c r="R48" s="29">
        <f>'[1]1-9.19'!$F$29</f>
        <v>96326</v>
      </c>
      <c r="S48" s="14">
        <f>R48/R49</f>
        <v>5.4039983281860542E-2</v>
      </c>
      <c r="T48" s="15">
        <f>'[4]1-12.19'!$B$29</f>
        <v>3441.0990000000002</v>
      </c>
      <c r="U48" s="17">
        <f>T48/$T$49</f>
        <v>3.1526487328502384E-2</v>
      </c>
      <c r="V48" s="15">
        <f>'[4]1-12.19'!$D$29</f>
        <v>3441.0990000000002</v>
      </c>
      <c r="W48" s="17">
        <f>V48/V49</f>
        <v>2.6984033792479746E-2</v>
      </c>
      <c r="X48" s="30">
        <f>'[4]1-12.19'!$F$29</f>
        <v>104611</v>
      </c>
      <c r="Y48" s="17">
        <f>X48/X49</f>
        <v>5.9571053789966348E-2</v>
      </c>
    </row>
    <row r="49" spans="1:25" x14ac:dyDescent="0.25">
      <c r="A49" s="39" t="s">
        <v>27</v>
      </c>
      <c r="B49" s="19">
        <f>SUM(B47:B48)</f>
        <v>14759.730693843274</v>
      </c>
      <c r="C49" s="33">
        <f>C47+C48</f>
        <v>1</v>
      </c>
      <c r="D49" s="19">
        <f>SUM(D47:D48)</f>
        <v>34445.914112683269</v>
      </c>
      <c r="E49" s="33">
        <f>E48+E47</f>
        <v>1</v>
      </c>
      <c r="F49" s="19">
        <f>SUM(F47:F48)</f>
        <v>1909894</v>
      </c>
      <c r="G49" s="33">
        <f>G48+G47</f>
        <v>1</v>
      </c>
      <c r="H49" s="21">
        <f>SUM(H47:H48)</f>
        <v>38624.482031160005</v>
      </c>
      <c r="I49" s="43">
        <f>SUM(I47:I48)</f>
        <v>1</v>
      </c>
      <c r="J49" s="21">
        <f>SUM(J47:J48)</f>
        <v>58037.777999999991</v>
      </c>
      <c r="K49" s="43">
        <f>SUM(K47:K48)</f>
        <v>1</v>
      </c>
      <c r="L49" s="36">
        <f t="shared" ref="L49:S49" si="8">L47+L48</f>
        <v>1888985</v>
      </c>
      <c r="M49" s="35">
        <f t="shared" si="8"/>
        <v>1</v>
      </c>
      <c r="N49" s="32">
        <f t="shared" si="8"/>
        <v>54368.640409259999</v>
      </c>
      <c r="O49" s="40">
        <f t="shared" si="8"/>
        <v>1</v>
      </c>
      <c r="P49" s="32">
        <f t="shared" si="8"/>
        <v>76035.999999999985</v>
      </c>
      <c r="Q49" s="33">
        <f t="shared" si="8"/>
        <v>1</v>
      </c>
      <c r="R49" s="32">
        <f t="shared" si="8"/>
        <v>1782495</v>
      </c>
      <c r="S49" s="33">
        <f t="shared" si="8"/>
        <v>1</v>
      </c>
      <c r="T49" s="34">
        <f t="shared" ref="T49:Y49" si="9">SUM(T47:T48)</f>
        <v>109149.45785567998</v>
      </c>
      <c r="U49" s="35">
        <f t="shared" si="9"/>
        <v>1</v>
      </c>
      <c r="V49" s="34">
        <f t="shared" si="9"/>
        <v>127523.52099999998</v>
      </c>
      <c r="W49" s="35">
        <f t="shared" si="9"/>
        <v>1</v>
      </c>
      <c r="X49" s="36">
        <f t="shared" si="9"/>
        <v>1756071</v>
      </c>
      <c r="Y49" s="35">
        <f t="shared" si="9"/>
        <v>1</v>
      </c>
    </row>
    <row r="50" spans="1:25" x14ac:dyDescent="0.25">
      <c r="A50" s="25" t="s">
        <v>30</v>
      </c>
      <c r="B50" s="5">
        <f>'[2]1-3.19'!$B$37</f>
        <v>10709.355581625245</v>
      </c>
      <c r="C50" s="7">
        <f>B50/B52</f>
        <v>0.7255793350004982</v>
      </c>
      <c r="D50" s="5">
        <f>'[2]1-3.19'!$D$37</f>
        <v>26624.619874625241</v>
      </c>
      <c r="E50" s="7">
        <f>D50/D52</f>
        <v>0.77293985543620214</v>
      </c>
      <c r="F50" s="26">
        <f>'[2]1-3.19'!$F$37</f>
        <v>1425919</v>
      </c>
      <c r="G50" s="7">
        <f>F50/F52</f>
        <v>0.74659588437892366</v>
      </c>
      <c r="H50" s="8">
        <f>'[3]1-6.19'!$B$37</f>
        <v>21931.854725099212</v>
      </c>
      <c r="I50" s="10">
        <f>H50/H52</f>
        <v>0.56782262367702063</v>
      </c>
      <c r="J50" s="8">
        <f>'[3]1-6.19'!$D$37</f>
        <v>37954.617205099203</v>
      </c>
      <c r="K50" s="10">
        <f>J50/$J$52</f>
        <v>0.65396399574599851</v>
      </c>
      <c r="L50" s="27">
        <f>'[3]1-6.19'!$F$37</f>
        <v>1380058</v>
      </c>
      <c r="M50" s="10">
        <f>L50/L52</f>
        <v>0.73058176745712644</v>
      </c>
      <c r="N50" s="5">
        <f>'[1]1-9.19'!$B$37</f>
        <v>27969.257537963003</v>
      </c>
      <c r="O50" s="7">
        <f>N50/N52</f>
        <v>0.51443731767843348</v>
      </c>
      <c r="P50" s="5">
        <f>'[1]1-9.19'!$D$37</f>
        <v>45910.61578796299</v>
      </c>
      <c r="Q50" s="7">
        <f>P50/P52</f>
        <v>0.60380103882322844</v>
      </c>
      <c r="R50" s="26">
        <f>'[1]1-9.19'!$F$37</f>
        <v>910578</v>
      </c>
      <c r="S50" s="7">
        <f>R50/R52</f>
        <v>0.51084463070022634</v>
      </c>
      <c r="T50" s="8">
        <f>'[4]1-12.19'!$B$37</f>
        <v>33125.372236637908</v>
      </c>
      <c r="U50" s="10">
        <f>T50/T$52</f>
        <v>0.30348636527757256</v>
      </c>
      <c r="V50" s="8">
        <f>'[4]1-12.19'!$D$37</f>
        <v>47635.721856637902</v>
      </c>
      <c r="W50" s="10">
        <f>V50/V52</f>
        <v>0.3735445938372256</v>
      </c>
      <c r="X50" s="27">
        <f>'[4]1-12.19'!$F$37</f>
        <v>831837</v>
      </c>
      <c r="Y50" s="10">
        <f>X50/X52</f>
        <v>0.4736921229266926</v>
      </c>
    </row>
    <row r="51" spans="1:25" x14ac:dyDescent="0.25">
      <c r="A51" s="28" t="s">
        <v>31</v>
      </c>
      <c r="B51" s="12">
        <f>'[2]1-3.19'!$B$38</f>
        <v>4050.3751122180288</v>
      </c>
      <c r="C51" s="14">
        <f>B51/B52</f>
        <v>0.27442066499950174</v>
      </c>
      <c r="D51" s="12">
        <f>'[2]1-3.19'!$D$38</f>
        <v>7821.2942380580262</v>
      </c>
      <c r="E51" s="14">
        <f>D51/D52</f>
        <v>0.22706014456379781</v>
      </c>
      <c r="F51" s="29">
        <f>'[2]1-3.19'!$F$38</f>
        <v>483975</v>
      </c>
      <c r="G51" s="14">
        <f>F51/F52</f>
        <v>0.25340411562107634</v>
      </c>
      <c r="H51" s="15">
        <f>'[3]1-6.19'!$B$38</f>
        <v>16692.627306060793</v>
      </c>
      <c r="I51" s="17">
        <f>H51/H52</f>
        <v>0.43217737632297937</v>
      </c>
      <c r="J51" s="15">
        <f>'[3]1-6.19'!$D$38</f>
        <v>20083.160794900792</v>
      </c>
      <c r="K51" s="10">
        <f>J51/$J$52</f>
        <v>0.34603600425400149</v>
      </c>
      <c r="L51" s="30">
        <f>'[3]1-6.19'!$F$38</f>
        <v>508927</v>
      </c>
      <c r="M51" s="17">
        <f>L51/L52</f>
        <v>0.26941823254287356</v>
      </c>
      <c r="N51" s="12">
        <f>'[1]1-9.19'!$B$38</f>
        <v>26399.382871296995</v>
      </c>
      <c r="O51" s="14">
        <f>N51/N52</f>
        <v>0.48556268232156646</v>
      </c>
      <c r="P51" s="12">
        <f>'[1]1-9.19'!$D$38</f>
        <v>30125.384212036995</v>
      </c>
      <c r="Q51" s="14">
        <f>P51/P52</f>
        <v>0.39619896117677156</v>
      </c>
      <c r="R51" s="29">
        <f>'[1]1-9.19'!$F$38</f>
        <v>871917</v>
      </c>
      <c r="S51" s="14">
        <f>R51/R52</f>
        <v>0.48915536929977366</v>
      </c>
      <c r="T51" s="15">
        <f>'[4]1-12.19'!$B$38</f>
        <v>76024.085619042075</v>
      </c>
      <c r="U51" s="17">
        <f>T51/T52</f>
        <v>0.69651363472242744</v>
      </c>
      <c r="V51" s="15">
        <f>'[4]1-12.19'!$D$38</f>
        <v>79887.799143362077</v>
      </c>
      <c r="W51" s="17">
        <f>V51/V52</f>
        <v>0.6264554061627744</v>
      </c>
      <c r="X51" s="30">
        <f>'[4]1-12.19'!$F$38</f>
        <v>924234</v>
      </c>
      <c r="Y51" s="17">
        <f>X51/X52</f>
        <v>0.5263078770733074</v>
      </c>
    </row>
    <row r="52" spans="1:25" x14ac:dyDescent="0.25">
      <c r="A52" s="44" t="s">
        <v>27</v>
      </c>
      <c r="B52" s="50">
        <f>SUM(B50:B51)</f>
        <v>14759.730693843274</v>
      </c>
      <c r="C52" s="46">
        <f>C51+C50</f>
        <v>1</v>
      </c>
      <c r="D52" s="50">
        <f>SUM(D50:D51)</f>
        <v>34445.914112683269</v>
      </c>
      <c r="E52" s="46">
        <f>E50+E51</f>
        <v>1</v>
      </c>
      <c r="F52" s="50">
        <f>SUM(F50:F51)</f>
        <v>1909894</v>
      </c>
      <c r="G52" s="46">
        <f>G51+G50</f>
        <v>1</v>
      </c>
      <c r="H52" s="51">
        <f>H50+H51</f>
        <v>38624.482031160005</v>
      </c>
      <c r="I52" s="52">
        <f>SUM(I50:I51)</f>
        <v>1</v>
      </c>
      <c r="J52" s="51">
        <f>SUM(J50:J51)</f>
        <v>58037.777999999991</v>
      </c>
      <c r="K52" s="52">
        <f>SUM(K50:K51)</f>
        <v>1</v>
      </c>
      <c r="L52" s="49">
        <f t="shared" ref="L52:S52" si="10">L50+L51</f>
        <v>1888985</v>
      </c>
      <c r="M52" s="48">
        <f t="shared" si="10"/>
        <v>1</v>
      </c>
      <c r="N52" s="45">
        <f t="shared" si="10"/>
        <v>54368.640409259999</v>
      </c>
      <c r="O52" s="46">
        <f t="shared" si="10"/>
        <v>1</v>
      </c>
      <c r="P52" s="45">
        <f t="shared" si="10"/>
        <v>76035.999999999985</v>
      </c>
      <c r="Q52" s="46">
        <f t="shared" si="10"/>
        <v>1</v>
      </c>
      <c r="R52" s="45">
        <f t="shared" si="10"/>
        <v>1782495</v>
      </c>
      <c r="S52" s="46">
        <f t="shared" si="10"/>
        <v>1</v>
      </c>
      <c r="T52" s="47">
        <f t="shared" ref="T52:Y52" si="11">SUM(T50:T51)</f>
        <v>109149.45785567998</v>
      </c>
      <c r="U52" s="48">
        <f t="shared" si="11"/>
        <v>1</v>
      </c>
      <c r="V52" s="47">
        <f t="shared" si="11"/>
        <v>127523.52099999998</v>
      </c>
      <c r="W52" s="48">
        <f t="shared" si="11"/>
        <v>1</v>
      </c>
      <c r="X52" s="49">
        <f t="shared" si="11"/>
        <v>1756071</v>
      </c>
      <c r="Y52" s="48">
        <f t="shared" si="11"/>
        <v>1</v>
      </c>
    </row>
    <row r="53" spans="1:25" hidden="1" x14ac:dyDescent="0.25"/>
    <row r="54" spans="1:25" hidden="1" x14ac:dyDescent="0.25"/>
    <row r="55" spans="1:25" hidden="1" x14ac:dyDescent="0.25">
      <c r="N55" s="24"/>
      <c r="T55" s="24"/>
      <c r="V55" s="24"/>
    </row>
    <row r="56" spans="1:25" hidden="1" x14ac:dyDescent="0.25">
      <c r="J56" s="24"/>
      <c r="U56" s="24"/>
    </row>
    <row r="57" spans="1:25" hidden="1" x14ac:dyDescent="0.25"/>
    <row r="58" spans="1:25" hidden="1" x14ac:dyDescent="0.25">
      <c r="U58" s="24"/>
      <c r="V58" s="24"/>
    </row>
    <row r="59" spans="1:25" hidden="1" x14ac:dyDescent="0.25"/>
    <row r="60" spans="1:25" hidden="1" x14ac:dyDescent="0.25"/>
    <row r="61" spans="1:25" hidden="1" x14ac:dyDescent="0.25"/>
    <row r="62" spans="1:25" hidden="1" x14ac:dyDescent="0.25"/>
    <row r="63" spans="1:25" hidden="1" x14ac:dyDescent="0.25"/>
    <row r="64" spans="1:25" hidden="1" x14ac:dyDescent="0.25"/>
    <row r="65" hidden="1" x14ac:dyDescent="0.25"/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rightToLeft="1" tabSelected="1" topLeftCell="A10" zoomScale="70" zoomScaleNormal="70" workbookViewId="0">
      <pane xSplit="1" topLeftCell="B1" activePane="topRight" state="frozen"/>
      <selection activeCell="A19" sqref="A19"/>
      <selection pane="topRight" activeCell="A31" sqref="A31"/>
    </sheetView>
  </sheetViews>
  <sheetFormatPr defaultColWidth="0" defaultRowHeight="15" zeroHeight="1" x14ac:dyDescent="0.25"/>
  <cols>
    <col min="1" max="1" width="42.875" style="1" bestFit="1" customWidth="1"/>
    <col min="2" max="2" width="12.5" style="1" customWidth="1"/>
    <col min="3" max="3" width="11.25" style="1" customWidth="1"/>
    <col min="4" max="4" width="10.125" style="1" customWidth="1"/>
    <col min="5" max="5" width="10.375" style="1" customWidth="1"/>
    <col min="6" max="7" width="9" style="1" customWidth="1"/>
    <col min="8" max="8" width="11.5" style="1" customWidth="1"/>
    <col min="9" max="9" width="12.5" style="1" customWidth="1"/>
    <col min="10" max="10" width="11.5" style="1" customWidth="1"/>
    <col min="11" max="11" width="10.375" style="1" customWidth="1"/>
    <col min="12" max="12" width="9.875" style="1" customWidth="1"/>
    <col min="13" max="13" width="9" style="1" customWidth="1"/>
    <col min="14" max="14" width="12.875" style="1" customWidth="1"/>
    <col min="15" max="15" width="11.5" style="1" customWidth="1"/>
    <col min="16" max="16" width="11.375" style="1" customWidth="1"/>
    <col min="17" max="17" width="10.375" style="1" customWidth="1"/>
    <col min="18" max="19" width="10" style="1" customWidth="1"/>
    <col min="20" max="20" width="12.375" style="1" customWidth="1"/>
    <col min="21" max="21" width="11.375" style="1" customWidth="1"/>
    <col min="22" max="22" width="12.375" style="1" customWidth="1"/>
    <col min="23" max="23" width="11" style="1" customWidth="1"/>
    <col min="24" max="24" width="11.625" style="1" customWidth="1"/>
    <col min="25" max="25" width="11.25" style="1" customWidth="1"/>
    <col min="26" max="26" width="0" style="1" hidden="1"/>
    <col min="27" max="16384" width="9" style="1" hidden="1"/>
  </cols>
  <sheetData>
    <row r="1" spans="1:25" ht="18.75" x14ac:dyDescent="0.3">
      <c r="A1" s="2" t="s">
        <v>0</v>
      </c>
    </row>
    <row r="2" spans="1:25" ht="18.75" x14ac:dyDescent="0.3">
      <c r="A2" s="3" t="s">
        <v>1</v>
      </c>
      <c r="B2" s="1" t="s">
        <v>2</v>
      </c>
    </row>
    <row r="3" spans="1:25" ht="18.75" x14ac:dyDescent="0.3">
      <c r="A3" s="2" t="s">
        <v>36</v>
      </c>
    </row>
    <row r="4" spans="1:25" ht="18.75" x14ac:dyDescent="0.3">
      <c r="A4" s="60" t="s">
        <v>37</v>
      </c>
      <c r="B4" s="61" t="s">
        <v>38</v>
      </c>
      <c r="C4" s="61" t="s">
        <v>39</v>
      </c>
      <c r="D4" s="61" t="s">
        <v>40</v>
      </c>
      <c r="E4" s="61" t="s">
        <v>41</v>
      </c>
      <c r="F4" s="61" t="s">
        <v>42</v>
      </c>
      <c r="G4" s="61" t="s">
        <v>43</v>
      </c>
      <c r="H4" s="61" t="s">
        <v>44</v>
      </c>
      <c r="I4" s="61" t="s">
        <v>45</v>
      </c>
      <c r="J4" s="61" t="s">
        <v>46</v>
      </c>
      <c r="K4" s="61" t="s">
        <v>47</v>
      </c>
      <c r="L4" s="61" t="s">
        <v>48</v>
      </c>
      <c r="M4" s="61" t="s">
        <v>49</v>
      </c>
      <c r="N4" s="61" t="s">
        <v>50</v>
      </c>
      <c r="O4" s="61" t="s">
        <v>51</v>
      </c>
      <c r="P4" s="61" t="s">
        <v>52</v>
      </c>
      <c r="Q4" s="61" t="s">
        <v>53</v>
      </c>
      <c r="R4" s="61" t="s">
        <v>54</v>
      </c>
      <c r="S4" s="61" t="s">
        <v>55</v>
      </c>
      <c r="T4" s="61" t="s">
        <v>56</v>
      </c>
      <c r="U4" s="61" t="s">
        <v>57</v>
      </c>
      <c r="V4" s="61" t="s">
        <v>58</v>
      </c>
      <c r="W4" s="61" t="s">
        <v>59</v>
      </c>
      <c r="X4" s="61" t="s">
        <v>60</v>
      </c>
      <c r="Y4" s="61" t="s">
        <v>61</v>
      </c>
    </row>
    <row r="5" spans="1:25" ht="44.25" customHeight="1" x14ac:dyDescent="0.3">
      <c r="A5" s="60" t="s">
        <v>4</v>
      </c>
      <c r="B5" s="61" t="s">
        <v>5</v>
      </c>
      <c r="C5" s="61" t="s">
        <v>5</v>
      </c>
      <c r="D5" s="61" t="s">
        <v>5</v>
      </c>
      <c r="E5" s="61" t="s">
        <v>5</v>
      </c>
      <c r="F5" s="61" t="s">
        <v>5</v>
      </c>
      <c r="G5" s="61" t="s">
        <v>5</v>
      </c>
      <c r="H5" s="61" t="s">
        <v>6</v>
      </c>
      <c r="I5" s="61" t="s">
        <v>6</v>
      </c>
      <c r="J5" s="61" t="s">
        <v>6</v>
      </c>
      <c r="K5" s="61" t="s">
        <v>6</v>
      </c>
      <c r="L5" s="61" t="s">
        <v>6</v>
      </c>
      <c r="M5" s="61" t="s">
        <v>6</v>
      </c>
      <c r="N5" s="61" t="s">
        <v>7</v>
      </c>
      <c r="O5" s="61" t="s">
        <v>7</v>
      </c>
      <c r="P5" s="61" t="s">
        <v>7</v>
      </c>
      <c r="Q5" s="61" t="s">
        <v>7</v>
      </c>
      <c r="R5" s="61" t="s">
        <v>7</v>
      </c>
      <c r="S5" s="61" t="s">
        <v>7</v>
      </c>
      <c r="T5" s="61" t="s">
        <v>8</v>
      </c>
      <c r="U5" s="61" t="s">
        <v>8</v>
      </c>
      <c r="V5" s="61" t="s">
        <v>8</v>
      </c>
      <c r="W5" s="61" t="s">
        <v>8</v>
      </c>
      <c r="X5" s="61" t="s">
        <v>8</v>
      </c>
      <c r="Y5" s="61" t="s">
        <v>8</v>
      </c>
    </row>
    <row r="6" spans="1:25" ht="75" x14ac:dyDescent="0.3">
      <c r="A6" s="55">
        <v>2019</v>
      </c>
      <c r="B6" s="62" t="s">
        <v>9</v>
      </c>
      <c r="C6" s="62" t="s">
        <v>9</v>
      </c>
      <c r="D6" s="62" t="s">
        <v>10</v>
      </c>
      <c r="E6" s="62" t="s">
        <v>10</v>
      </c>
      <c r="F6" s="62" t="s">
        <v>11</v>
      </c>
      <c r="G6" s="62" t="s">
        <v>11</v>
      </c>
      <c r="H6" s="62" t="s">
        <v>9</v>
      </c>
      <c r="I6" s="62" t="s">
        <v>9</v>
      </c>
      <c r="J6" s="62" t="s">
        <v>10</v>
      </c>
      <c r="K6" s="62" t="s">
        <v>10</v>
      </c>
      <c r="L6" s="62" t="s">
        <v>11</v>
      </c>
      <c r="M6" s="62" t="s">
        <v>11</v>
      </c>
      <c r="N6" s="62" t="s">
        <v>9</v>
      </c>
      <c r="O6" s="62" t="s">
        <v>9</v>
      </c>
      <c r="P6" s="62" t="s">
        <v>10</v>
      </c>
      <c r="Q6" s="62" t="s">
        <v>10</v>
      </c>
      <c r="R6" s="62" t="s">
        <v>11</v>
      </c>
      <c r="S6" s="62" t="s">
        <v>11</v>
      </c>
      <c r="T6" s="62" t="s">
        <v>9</v>
      </c>
      <c r="U6" s="62" t="s">
        <v>9</v>
      </c>
      <c r="V6" s="62" t="s">
        <v>10</v>
      </c>
      <c r="W6" s="62" t="s">
        <v>10</v>
      </c>
      <c r="X6" s="62" t="s">
        <v>11</v>
      </c>
      <c r="Y6" s="62" t="s">
        <v>11</v>
      </c>
    </row>
    <row r="7" spans="1:25" x14ac:dyDescent="0.25">
      <c r="A7" s="63"/>
      <c r="B7" s="58" t="s">
        <v>12</v>
      </c>
      <c r="C7" s="58" t="s">
        <v>13</v>
      </c>
      <c r="D7" s="58" t="s">
        <v>12</v>
      </c>
      <c r="E7" s="58" t="s">
        <v>13</v>
      </c>
      <c r="F7" s="58" t="s">
        <v>12</v>
      </c>
      <c r="G7" s="58" t="s">
        <v>13</v>
      </c>
      <c r="H7" s="58" t="s">
        <v>12</v>
      </c>
      <c r="I7" s="58" t="s">
        <v>13</v>
      </c>
      <c r="J7" s="58" t="s">
        <v>12</v>
      </c>
      <c r="K7" s="58" t="s">
        <v>13</v>
      </c>
      <c r="L7" s="58" t="s">
        <v>12</v>
      </c>
      <c r="M7" s="58" t="s">
        <v>13</v>
      </c>
      <c r="N7" s="58" t="s">
        <v>12</v>
      </c>
      <c r="O7" s="58" t="s">
        <v>13</v>
      </c>
      <c r="P7" s="58" t="s">
        <v>12</v>
      </c>
      <c r="Q7" s="58" t="s">
        <v>13</v>
      </c>
      <c r="R7" s="58" t="s">
        <v>12</v>
      </c>
      <c r="S7" s="58" t="s">
        <v>13</v>
      </c>
      <c r="T7" s="58" t="s">
        <v>12</v>
      </c>
      <c r="U7" s="58" t="s">
        <v>13</v>
      </c>
      <c r="V7" s="58" t="s">
        <v>12</v>
      </c>
      <c r="W7" s="58" t="s">
        <v>13</v>
      </c>
      <c r="X7" s="58" t="s">
        <v>12</v>
      </c>
      <c r="Y7" s="58" t="s">
        <v>13</v>
      </c>
    </row>
    <row r="8" spans="1:25" x14ac:dyDescent="0.25">
      <c r="A8" s="4" t="s">
        <v>14</v>
      </c>
      <c r="B8" s="5">
        <f>B33</f>
        <v>-7.4091679785939404E-2</v>
      </c>
      <c r="C8" s="6">
        <f>B8/$B$21</f>
        <v>-8.4989389763313457E-6</v>
      </c>
      <c r="D8" s="5">
        <f>D33</f>
        <v>-7.4091679785939404E-2</v>
      </c>
      <c r="E8" s="6">
        <f>D8/$D$21</f>
        <v>-7.3238798152136569E-6</v>
      </c>
      <c r="F8" s="5">
        <f>F33</f>
        <v>47400</v>
      </c>
      <c r="G8" s="7">
        <f>F8/$F$21</f>
        <v>4.8068927190786995E-2</v>
      </c>
      <c r="H8" s="8">
        <f>H33-B33</f>
        <v>-5.7040097811073762E-2</v>
      </c>
      <c r="I8" s="9">
        <f>H8/$H$21</f>
        <v>-2.4005806016275932E-6</v>
      </c>
      <c r="J8" s="8">
        <f>J33-D33</f>
        <v>-5.7040097811073762E-2</v>
      </c>
      <c r="K8" s="9">
        <f>J8/$J$21</f>
        <v>-2.4594945342992815E-6</v>
      </c>
      <c r="L8" s="8">
        <f>L33</f>
        <v>74078</v>
      </c>
      <c r="M8" s="10">
        <f>L8/$L$21</f>
        <v>7.3725444922381173E-2</v>
      </c>
      <c r="N8" s="5">
        <f>N33-H33</f>
        <v>0.13113177759701317</v>
      </c>
      <c r="O8" s="6">
        <f>N8/$N$21</f>
        <v>3.0904685835708511E-5</v>
      </c>
      <c r="P8" s="5">
        <f>P33-J33</f>
        <v>-9.5275991310830588E-2</v>
      </c>
      <c r="Q8" s="6">
        <f>P8/$P$21</f>
        <v>-2.0886304950732319E-5</v>
      </c>
      <c r="R8" s="5">
        <f>R33</f>
        <v>115099</v>
      </c>
      <c r="S8" s="7">
        <f>R8/$R$21</f>
        <v>0.11319027243591319</v>
      </c>
      <c r="T8" s="8">
        <f>T33-N33</f>
        <v>-0.25561884320907702</v>
      </c>
      <c r="U8" s="9">
        <f>T8/$T$21</f>
        <v>-3.6370992276345657E-5</v>
      </c>
      <c r="V8" s="8">
        <f>V33-P33</f>
        <v>-2.9211074301233264E-2</v>
      </c>
      <c r="W8" s="9">
        <f>V8/$V$21</f>
        <v>-4.1073026233173531E-6</v>
      </c>
      <c r="X8" s="15">
        <f>X33</f>
        <v>96</v>
      </c>
      <c r="Y8" s="16">
        <f>X8/$X$21</f>
        <v>9.6706148294848981E-5</v>
      </c>
    </row>
    <row r="9" spans="1:25" x14ac:dyDescent="0.25">
      <c r="A9" s="11" t="s">
        <v>15</v>
      </c>
      <c r="B9" s="12">
        <f>B34</f>
        <v>1227.363686335382</v>
      </c>
      <c r="C9" s="13">
        <f>B9/$B$21</f>
        <v>0.14078894016260482</v>
      </c>
      <c r="D9" s="12">
        <f>D34</f>
        <v>2555.0760063353828</v>
      </c>
      <c r="E9" s="13">
        <f>D9/$D$21</f>
        <v>0.25256641019883674</v>
      </c>
      <c r="F9" s="12">
        <f>F34</f>
        <v>70622</v>
      </c>
      <c r="G9" s="14">
        <f>F9/$F$21</f>
        <v>7.1618645064720654E-2</v>
      </c>
      <c r="H9" s="15">
        <f>H34-B34</f>
        <v>1029.9371447278284</v>
      </c>
      <c r="I9" s="16">
        <f>H9/$H$21</f>
        <v>4.3345772980938599E-2</v>
      </c>
      <c r="J9" s="15">
        <f>J34-D34</f>
        <v>454.75271472782833</v>
      </c>
      <c r="K9" s="16">
        <f>J9/$J$21</f>
        <v>1.9608343240142833E-2</v>
      </c>
      <c r="L9" s="15">
        <f>L34</f>
        <v>51090</v>
      </c>
      <c r="M9" s="17">
        <f>L9/$L$21</f>
        <v>5.0846850361570967E-2</v>
      </c>
      <c r="N9" s="12">
        <f>N34-H34</f>
        <v>16.020022010560751</v>
      </c>
      <c r="O9" s="13">
        <f>N9/$N$21</f>
        <v>3.7755436278688287E-3</v>
      </c>
      <c r="P9" s="12">
        <f>P34-J34</f>
        <v>340.84418201056042</v>
      </c>
      <c r="Q9" s="13">
        <f>P9/$P$21</f>
        <v>7.4719511476195155E-2</v>
      </c>
      <c r="R9" s="12">
        <f>R34</f>
        <v>19107</v>
      </c>
      <c r="S9" s="14">
        <f>R9/$R$21</f>
        <v>1.8790141838182724E-2</v>
      </c>
      <c r="T9" s="15">
        <f>T34-N34</f>
        <v>-191.50773300844003</v>
      </c>
      <c r="U9" s="16">
        <f>T9/$T$21</f>
        <v>-2.7248876454750739E-2</v>
      </c>
      <c r="V9" s="15">
        <f>V34-P34</f>
        <v>-79.477373008440281</v>
      </c>
      <c r="W9" s="16">
        <f>V9/$V$21</f>
        <v>-1.1175132392791068E-2</v>
      </c>
      <c r="X9" s="15">
        <f>X34</f>
        <v>116476</v>
      </c>
      <c r="Y9" s="16">
        <f>X9/$X$21</f>
        <v>0.11733276384157115</v>
      </c>
    </row>
    <row r="10" spans="1:25" x14ac:dyDescent="0.25">
      <c r="A10" s="11" t="s">
        <v>16</v>
      </c>
      <c r="B10" s="12">
        <f>B35</f>
        <v>7487.6683220270697</v>
      </c>
      <c r="C10" s="13">
        <f>B10/$B$21</f>
        <v>0.85889854741819505</v>
      </c>
      <c r="D10" s="12">
        <f>D35</f>
        <v>7487.6683220270697</v>
      </c>
      <c r="E10" s="13">
        <f>D10/$D$21</f>
        <v>0.74014765281533923</v>
      </c>
      <c r="F10" s="12">
        <f>F35</f>
        <v>835987</v>
      </c>
      <c r="G10" s="14">
        <f>F10/$F$21</f>
        <v>0.8477847728996718</v>
      </c>
      <c r="H10" s="15">
        <f>H35-B35</f>
        <v>22066.972273131702</v>
      </c>
      <c r="I10" s="16">
        <f>H10/$H$21</f>
        <v>0.92870713074495526</v>
      </c>
      <c r="J10" s="15">
        <f>J35-D35</f>
        <v>22066.972273131702</v>
      </c>
      <c r="K10" s="16">
        <f>J10/$J$21</f>
        <v>0.95149902922790119</v>
      </c>
      <c r="L10" s="15">
        <f>L35</f>
        <v>847699</v>
      </c>
      <c r="M10" s="17">
        <f>L10/$L$21</f>
        <v>0.84366459590239473</v>
      </c>
      <c r="N10" s="12">
        <f>N35-H35</f>
        <v>4365.7873359878904</v>
      </c>
      <c r="O10" s="13">
        <f>N10/$N$21</f>
        <v>1.0289137272191891</v>
      </c>
      <c r="P10" s="12">
        <f>P35-J35</f>
        <v>4365.7873359878904</v>
      </c>
      <c r="Q10" s="13">
        <f>P10/$P$21</f>
        <v>0.95706341539920325</v>
      </c>
      <c r="R10" s="12">
        <f>R35</f>
        <v>851475</v>
      </c>
      <c r="S10" s="14">
        <f>R10/$R$21</f>
        <v>0.8373546878979764</v>
      </c>
      <c r="T10" s="15">
        <f>T35-N35</f>
        <v>7180.4985029421805</v>
      </c>
      <c r="U10" s="16">
        <f>T10/$T$21</f>
        <v>1.0216846782974087</v>
      </c>
      <c r="V10" s="15">
        <f>V35-P35</f>
        <v>7180.4985029421805</v>
      </c>
      <c r="W10" s="16">
        <f>V10/$V$21</f>
        <v>1.0096335394489617</v>
      </c>
      <c r="X10" s="15">
        <f>X35</f>
        <v>845337</v>
      </c>
      <c r="Y10" s="16">
        <f>X10/$X$21</f>
        <v>0.85155505501169537</v>
      </c>
    </row>
    <row r="11" spans="1:25" x14ac:dyDescent="0.25">
      <c r="A11" s="11" t="s">
        <v>17</v>
      </c>
      <c r="B11" s="12">
        <f>B36</f>
        <v>8.7278172139742196</v>
      </c>
      <c r="C11" s="13">
        <f>B11/$B$21</f>
        <v>1.0011540582215005E-3</v>
      </c>
      <c r="D11" s="12">
        <f>D36</f>
        <v>79.838877213973873</v>
      </c>
      <c r="E11" s="13">
        <f>D11/$D$21</f>
        <v>7.8919838635877551E-3</v>
      </c>
      <c r="F11" s="12">
        <f>F36</f>
        <v>6156</v>
      </c>
      <c r="G11" s="14">
        <f>F11/$F$21</f>
        <v>6.2428758604743612E-3</v>
      </c>
      <c r="H11" s="15">
        <f>H36-B36</f>
        <v>100.35877603903637</v>
      </c>
      <c r="I11" s="16">
        <f>H11/$H$21</f>
        <v>4.2236836928359325E-3</v>
      </c>
      <c r="J11" s="15">
        <f>J36-D36</f>
        <v>106.66980603903674</v>
      </c>
      <c r="K11" s="16">
        <f>J11/$J$21</f>
        <v>4.5994627463075985E-3</v>
      </c>
      <c r="L11" s="15">
        <f>L36</f>
        <v>5880</v>
      </c>
      <c r="M11" s="17">
        <f>L11/$L$21</f>
        <v>5.8520156611085788E-3</v>
      </c>
      <c r="N11" s="12">
        <f>N36-H36</f>
        <v>32.288675340300358</v>
      </c>
      <c r="O11" s="13">
        <f>N11/$N$21</f>
        <v>7.6096838289630578E-3</v>
      </c>
      <c r="P11" s="12">
        <f>P36-J36</f>
        <v>25.436955340300273</v>
      </c>
      <c r="Q11" s="13">
        <f>P11/$P$21</f>
        <v>5.5762632216798174E-3</v>
      </c>
      <c r="R11" s="12">
        <f>R36</f>
        <v>5906</v>
      </c>
      <c r="S11" s="14">
        <f>R11/$R$21</f>
        <v>5.8080587060400464E-3</v>
      </c>
      <c r="T11" s="15">
        <f>T36-N36</f>
        <v>30.614089481496961</v>
      </c>
      <c r="U11" s="16">
        <f>T11/$T$21</f>
        <v>4.3559574798957617E-3</v>
      </c>
      <c r="V11" s="15">
        <f>V36-P36</f>
        <v>1.7942094814970062</v>
      </c>
      <c r="W11" s="16">
        <f>V11/$V$21</f>
        <v>2.5227970851528708E-4</v>
      </c>
      <c r="X11" s="15">
        <f>X36</f>
        <v>5410</v>
      </c>
      <c r="Y11" s="16">
        <f>X11/$X$21</f>
        <v>5.4497943986993027E-3</v>
      </c>
    </row>
    <row r="12" spans="1:25" x14ac:dyDescent="0.25">
      <c r="A12" s="11" t="s">
        <v>18</v>
      </c>
      <c r="B12" s="12">
        <f>B37</f>
        <v>199.45368161322006</v>
      </c>
      <c r="C12" s="13">
        <f>B12/$B$21</f>
        <v>2.2879015208359083E-2</v>
      </c>
      <c r="D12" s="12">
        <f>D37</f>
        <v>199.45368161322006</v>
      </c>
      <c r="E12" s="13">
        <f>D12/$D$21</f>
        <v>1.9715773715179411E-2</v>
      </c>
      <c r="F12" s="12">
        <f>F37</f>
        <v>24079</v>
      </c>
      <c r="G12" s="14">
        <f>F12/$F$21</f>
        <v>2.4418812190442195E-2</v>
      </c>
      <c r="H12" s="15">
        <f>H37-B37</f>
        <v>611.22207931167736</v>
      </c>
      <c r="I12" s="16">
        <f>H12/$H$21</f>
        <v>2.5723796472825047E-2</v>
      </c>
      <c r="J12" s="15">
        <f>J37-D37</f>
        <v>611.22207931167736</v>
      </c>
      <c r="K12" s="16">
        <f>J12/$J$21</f>
        <v>2.6355097922329693E-2</v>
      </c>
      <c r="L12" s="15">
        <f>L37</f>
        <v>24374</v>
      </c>
      <c r="M12" s="17">
        <f>L12/$L$21</f>
        <v>2.4257998252357228E-2</v>
      </c>
      <c r="N12" s="12">
        <f>N37-H37</f>
        <v>82.756794375261165</v>
      </c>
      <c r="O12" s="13">
        <f>N12/$N$21</f>
        <v>1.9503836353058256E-2</v>
      </c>
      <c r="P12" s="12">
        <f>P37-J37</f>
        <v>82.756794375261165</v>
      </c>
      <c r="Q12" s="13">
        <f>P12/$P$21</f>
        <v>1.8141859457832445E-2</v>
      </c>
      <c r="R12" s="12">
        <f>R37</f>
        <v>23750</v>
      </c>
      <c r="S12" s="14">
        <f>R12/$R$21</f>
        <v>2.335614532144448E-2</v>
      </c>
      <c r="T12" s="15">
        <f>T37-N37</f>
        <v>4.2561130868381269</v>
      </c>
      <c r="U12" s="16">
        <f>T12/$T$21</f>
        <v>6.0558546570852443E-4</v>
      </c>
      <c r="V12" s="15">
        <f>V37-P37</f>
        <v>4.2561130868381269</v>
      </c>
      <c r="W12" s="16">
        <f>V12/$V$21</f>
        <v>5.984423669747579E-4</v>
      </c>
      <c r="X12" s="15">
        <f>X37</f>
        <v>23649</v>
      </c>
      <c r="Y12" s="16">
        <f>X12/$X$21</f>
        <v>2.3822955219009206E-2</v>
      </c>
    </row>
    <row r="13" spans="1:25" x14ac:dyDescent="0.25">
      <c r="A13" s="11" t="s">
        <v>19</v>
      </c>
      <c r="B13" s="12">
        <f>B38</f>
        <v>0</v>
      </c>
      <c r="C13" s="13">
        <f>B13/$B$21</f>
        <v>0</v>
      </c>
      <c r="D13" s="12">
        <f>D38</f>
        <v>-0.51063417985528292</v>
      </c>
      <c r="E13" s="13">
        <f>D13/$D$21</f>
        <v>-5.0475618498664462E-5</v>
      </c>
      <c r="F13" s="12">
        <f>F38</f>
        <v>17</v>
      </c>
      <c r="G13" s="14">
        <f>F13/$F$21</f>
        <v>1.7239910595851874E-5</v>
      </c>
      <c r="H13" s="15">
        <f>H38-B38</f>
        <v>0</v>
      </c>
      <c r="I13" s="16">
        <f>H13/$H$21</f>
        <v>0</v>
      </c>
      <c r="J13" s="15">
        <f>J38-D38</f>
        <v>-0.28889450907970982</v>
      </c>
      <c r="K13" s="16">
        <f>J13/$J$21</f>
        <v>-1.2456753991271686E-5</v>
      </c>
      <c r="L13" s="15">
        <f>L38</f>
        <v>16</v>
      </c>
      <c r="M13" s="17">
        <f>L13/$L$21</f>
        <v>1.5923852139070962E-5</v>
      </c>
      <c r="N13" s="12">
        <f>N38-H38</f>
        <v>-0.45255782239576714</v>
      </c>
      <c r="O13" s="13">
        <f>N13/$N$21</f>
        <v>-1.0665726935095038E-4</v>
      </c>
      <c r="P13" s="12">
        <f>P38-J38</f>
        <v>0.3469708665392256</v>
      </c>
      <c r="Q13" s="13">
        <f>P13/$P$21</f>
        <v>7.6062596965436222E-5</v>
      </c>
      <c r="R13" s="12">
        <f>R38</f>
        <v>17</v>
      </c>
      <c r="S13" s="14">
        <f>R13/$R$21</f>
        <v>1.6718082966928681E-5</v>
      </c>
      <c r="T13" s="15">
        <f>T38-N38</f>
        <v>-0.54744217760423286</v>
      </c>
      <c r="U13" s="16">
        <f>T13/$T$21</f>
        <v>-7.7893378138417152E-5</v>
      </c>
      <c r="V13" s="15">
        <f>V38-P38</f>
        <v>-9.5905731375112824E-2</v>
      </c>
      <c r="W13" s="16">
        <f>V13/$V$21</f>
        <v>-1.3485086443792298E-5</v>
      </c>
      <c r="X13" s="15">
        <f>X38</f>
        <v>17</v>
      </c>
      <c r="Y13" s="16">
        <f>X13/$X$21</f>
        <v>1.7125047093879509E-5</v>
      </c>
    </row>
    <row r="14" spans="1:25" x14ac:dyDescent="0.25">
      <c r="A14" s="11" t="s">
        <v>20</v>
      </c>
      <c r="B14" s="12">
        <f>B39</f>
        <v>0</v>
      </c>
      <c r="C14" s="13">
        <f>B14/$B$21</f>
        <v>0</v>
      </c>
      <c r="D14" s="12">
        <f>D39</f>
        <v>0</v>
      </c>
      <c r="E14" s="13">
        <f>D14/$D$21</f>
        <v>0</v>
      </c>
      <c r="F14" s="12">
        <f>F39</f>
        <v>0</v>
      </c>
      <c r="G14" s="14">
        <f>F14/$F$21</f>
        <v>0</v>
      </c>
      <c r="H14" s="15">
        <f>H39-B39</f>
        <v>0</v>
      </c>
      <c r="I14" s="16">
        <f>H14/$H$21</f>
        <v>0</v>
      </c>
      <c r="J14" s="15">
        <f>J39-D39</f>
        <v>0</v>
      </c>
      <c r="K14" s="16">
        <f>J14/$J$21</f>
        <v>0</v>
      </c>
      <c r="L14" s="15">
        <f>L39</f>
        <v>0</v>
      </c>
      <c r="M14" s="17">
        <f>L14/$L$21</f>
        <v>0</v>
      </c>
      <c r="N14" s="12">
        <f>N39-H39</f>
        <v>0</v>
      </c>
      <c r="O14" s="13">
        <f>N14/$N$21</f>
        <v>0</v>
      </c>
      <c r="P14" s="12">
        <f>P39-J39</f>
        <v>0</v>
      </c>
      <c r="Q14" s="13">
        <f>P14/$P$21</f>
        <v>0</v>
      </c>
      <c r="R14" s="12">
        <f>R39</f>
        <v>0</v>
      </c>
      <c r="S14" s="14">
        <f>R14/$R$21</f>
        <v>0</v>
      </c>
      <c r="T14" s="15">
        <f>T39-N39</f>
        <v>0</v>
      </c>
      <c r="U14" s="16">
        <f>T14/$T$21</f>
        <v>0</v>
      </c>
      <c r="V14" s="15">
        <f>V39-P39</f>
        <v>0</v>
      </c>
      <c r="W14" s="16">
        <f>V14/$V$21</f>
        <v>0</v>
      </c>
      <c r="X14" s="15">
        <f>X39</f>
        <v>0</v>
      </c>
      <c r="Y14" s="16">
        <f>X14/$X$21</f>
        <v>0</v>
      </c>
    </row>
    <row r="15" spans="1:25" x14ac:dyDescent="0.25">
      <c r="A15" s="11" t="s">
        <v>21</v>
      </c>
      <c r="B15" s="12">
        <f>B40</f>
        <v>0</v>
      </c>
      <c r="C15" s="13">
        <f>B15/$B$21</f>
        <v>0</v>
      </c>
      <c r="D15" s="12">
        <f>D40</f>
        <v>0</v>
      </c>
      <c r="E15" s="13">
        <f>D15/$D$21</f>
        <v>0</v>
      </c>
      <c r="F15" s="12">
        <f>F40</f>
        <v>0</v>
      </c>
      <c r="G15" s="14">
        <f>F15/$F$21</f>
        <v>0</v>
      </c>
      <c r="H15" s="15">
        <f>H40-B40</f>
        <v>0</v>
      </c>
      <c r="I15" s="16">
        <f>H15/$H$21</f>
        <v>0</v>
      </c>
      <c r="J15" s="15">
        <f>J40-D40</f>
        <v>0</v>
      </c>
      <c r="K15" s="16">
        <f>J15/$J$21</f>
        <v>0</v>
      </c>
      <c r="L15" s="15">
        <f>L40</f>
        <v>0</v>
      </c>
      <c r="M15" s="17">
        <f>L15/$L$21</f>
        <v>0</v>
      </c>
      <c r="N15" s="12">
        <f>N40-H40</f>
        <v>0</v>
      </c>
      <c r="O15" s="13">
        <f>N15/$N$21</f>
        <v>0</v>
      </c>
      <c r="P15" s="12">
        <f>P40-J40</f>
        <v>0</v>
      </c>
      <c r="Q15" s="13">
        <f>P15/$P$21</f>
        <v>0</v>
      </c>
      <c r="R15" s="12">
        <f>R40</f>
        <v>0</v>
      </c>
      <c r="S15" s="14">
        <f>R15/$R$21</f>
        <v>0</v>
      </c>
      <c r="T15" s="15">
        <f>T40-N40</f>
        <v>0</v>
      </c>
      <c r="U15" s="16">
        <f>T15/$T$21</f>
        <v>0</v>
      </c>
      <c r="V15" s="15">
        <f>V40-P40</f>
        <v>0</v>
      </c>
      <c r="W15" s="16">
        <f>V15/$V$21</f>
        <v>0</v>
      </c>
      <c r="X15" s="15">
        <f>X40</f>
        <v>0</v>
      </c>
      <c r="Y15" s="16">
        <f>X15/$X$21</f>
        <v>0</v>
      </c>
    </row>
    <row r="16" spans="1:25" x14ac:dyDescent="0.25">
      <c r="A16" s="11" t="s">
        <v>22</v>
      </c>
      <c r="B16" s="12">
        <f>B41</f>
        <v>-205.38300000000001</v>
      </c>
      <c r="C16" s="13">
        <f>B16/$B$21</f>
        <v>-2.3559157908404134E-2</v>
      </c>
      <c r="D16" s="12">
        <f>D41</f>
        <v>-205</v>
      </c>
      <c r="E16" s="13">
        <f>D16/$D$21</f>
        <v>-2.0264021094629357E-2</v>
      </c>
      <c r="F16" s="12">
        <f>F41</f>
        <v>1823</v>
      </c>
      <c r="G16" s="14">
        <f>F16/$F$21</f>
        <v>1.8487268833081156E-3</v>
      </c>
      <c r="H16" s="15">
        <f>H41-B41</f>
        <v>-47.47399999999999</v>
      </c>
      <c r="I16" s="16">
        <f>H16/$H$21</f>
        <v>-1.9979833109532844E-3</v>
      </c>
      <c r="J16" s="15">
        <f>'[17]4-6.19'!$D$12</f>
        <v>-47.47399999999999</v>
      </c>
      <c r="K16" s="16">
        <f>J16/$J$21</f>
        <v>-2.0470168881557543E-3</v>
      </c>
      <c r="L16" s="15">
        <f>L41</f>
        <v>1645</v>
      </c>
      <c r="M16" s="17">
        <f>L16/$L$21</f>
        <v>1.6371710480482333E-3</v>
      </c>
      <c r="N16" s="12">
        <f>N41-H41</f>
        <v>-253.42800000000003</v>
      </c>
      <c r="O16" s="13">
        <f>N16/$N$21</f>
        <v>-5.9727038445563881E-2</v>
      </c>
      <c r="P16" s="12">
        <f>P41-J41</f>
        <v>-253.42800000000003</v>
      </c>
      <c r="Q16" s="13">
        <f>P16/$P$21</f>
        <v>-5.5556225846925239E-2</v>
      </c>
      <c r="R16" s="12">
        <f>R41</f>
        <v>1509</v>
      </c>
      <c r="S16" s="14">
        <f>R16/$R$21</f>
        <v>1.4839757174761989E-3</v>
      </c>
      <c r="T16" s="15">
        <f>T41-N41</f>
        <v>5.0385800000000245</v>
      </c>
      <c r="U16" s="16">
        <f>T16/$T$21</f>
        <v>7.1691958215247531E-4</v>
      </c>
      <c r="V16" s="15">
        <f>V41-P41</f>
        <v>5.0385800000000245</v>
      </c>
      <c r="W16" s="16">
        <f>V16/$V$21</f>
        <v>7.0846325740648046E-4</v>
      </c>
      <c r="X16" s="15">
        <f>X41</f>
        <v>1713</v>
      </c>
      <c r="Y16" s="16">
        <f>X16/$X$21</f>
        <v>1.7256003336362116E-3</v>
      </c>
    </row>
    <row r="17" spans="1:25" x14ac:dyDescent="0.25">
      <c r="A17" s="11" t="s">
        <v>23</v>
      </c>
      <c r="B17" s="12">
        <f>B42</f>
        <v>0</v>
      </c>
      <c r="C17" s="13">
        <f>B17/$B$21</f>
        <v>0</v>
      </c>
      <c r="D17" s="12">
        <f>D42</f>
        <v>0</v>
      </c>
      <c r="E17" s="13">
        <f>D17/$D$21</f>
        <v>0</v>
      </c>
      <c r="F17" s="12">
        <f>F42</f>
        <v>0</v>
      </c>
      <c r="G17" s="14">
        <f>F17/$F$21</f>
        <v>0</v>
      </c>
      <c r="H17" s="15">
        <f>H42-B42</f>
        <v>0</v>
      </c>
      <c r="I17" s="16">
        <f>H17/$H$21</f>
        <v>0</v>
      </c>
      <c r="J17" s="15">
        <f>J42-D42</f>
        <v>0</v>
      </c>
      <c r="K17" s="16">
        <f>J17/$J$21</f>
        <v>0</v>
      </c>
      <c r="L17" s="15">
        <f>L42</f>
        <v>0</v>
      </c>
      <c r="M17" s="17">
        <f>L17/$L$21</f>
        <v>0</v>
      </c>
      <c r="N17" s="12">
        <f>N42-H42</f>
        <v>0</v>
      </c>
      <c r="O17" s="13">
        <f>N17/$N$21</f>
        <v>0</v>
      </c>
      <c r="P17" s="12">
        <f>P42-J42</f>
        <v>0</v>
      </c>
      <c r="Q17" s="13">
        <f>P17/$P$21</f>
        <v>0</v>
      </c>
      <c r="R17" s="12">
        <f>R42</f>
        <v>0</v>
      </c>
      <c r="S17" s="14">
        <f>R17/$R$21</f>
        <v>0</v>
      </c>
      <c r="T17" s="15">
        <f>T42-N42</f>
        <v>0</v>
      </c>
      <c r="U17" s="16">
        <f>T17/$T$21</f>
        <v>0</v>
      </c>
      <c r="V17" s="15">
        <f>V42-P42</f>
        <v>0</v>
      </c>
      <c r="W17" s="16">
        <f>V17/$V$21</f>
        <v>0</v>
      </c>
      <c r="X17" s="15">
        <f>X42</f>
        <v>0</v>
      </c>
      <c r="Y17" s="16">
        <f>X17/$X$21</f>
        <v>0</v>
      </c>
    </row>
    <row r="18" spans="1:25" x14ac:dyDescent="0.25">
      <c r="A18" s="11" t="s">
        <v>24</v>
      </c>
      <c r="B18" s="12">
        <f>B43</f>
        <v>0</v>
      </c>
      <c r="C18" s="13">
        <f>B18/$B$21</f>
        <v>0</v>
      </c>
      <c r="D18" s="12">
        <f>D43</f>
        <v>0</v>
      </c>
      <c r="E18" s="13">
        <f>D18/$D$21</f>
        <v>0</v>
      </c>
      <c r="F18" s="12">
        <f>F43</f>
        <v>0</v>
      </c>
      <c r="G18" s="14">
        <f>F18/$F$21</f>
        <v>0</v>
      </c>
      <c r="H18" s="15">
        <f>H43-B43</f>
        <v>0</v>
      </c>
      <c r="I18" s="16">
        <f>H18/$H$21</f>
        <v>0</v>
      </c>
      <c r="J18" s="15">
        <f>J43-D43</f>
        <v>0</v>
      </c>
      <c r="K18" s="16">
        <f>J18/$J$21</f>
        <v>0</v>
      </c>
      <c r="L18" s="15">
        <f>L43</f>
        <v>0</v>
      </c>
      <c r="M18" s="17">
        <f>L18/$L$21</f>
        <v>0</v>
      </c>
      <c r="N18" s="12">
        <f>N43-H43</f>
        <v>0</v>
      </c>
      <c r="O18" s="13">
        <f>N18/$N$21</f>
        <v>0</v>
      </c>
      <c r="P18" s="12">
        <f>P43-J43</f>
        <v>0</v>
      </c>
      <c r="Q18" s="13">
        <f>P18/$P$21</f>
        <v>0</v>
      </c>
      <c r="R18" s="12">
        <f>R43</f>
        <v>0</v>
      </c>
      <c r="S18" s="14">
        <f>R18/$R$21</f>
        <v>0</v>
      </c>
      <c r="T18" s="15">
        <f>T43-N43</f>
        <v>0</v>
      </c>
      <c r="U18" s="16">
        <f>T18/$T$21</f>
        <v>0</v>
      </c>
      <c r="V18" s="15">
        <f>V43-P43</f>
        <v>0</v>
      </c>
      <c r="W18" s="16">
        <f>V18/$V$21</f>
        <v>0</v>
      </c>
      <c r="X18" s="15">
        <f>X43</f>
        <v>0</v>
      </c>
      <c r="Y18" s="16">
        <f>X18/$X$21</f>
        <v>0</v>
      </c>
    </row>
    <row r="19" spans="1:25" x14ac:dyDescent="0.25">
      <c r="A19" s="11" t="s">
        <v>25</v>
      </c>
      <c r="B19" s="12">
        <f>B44</f>
        <v>0</v>
      </c>
      <c r="C19" s="13">
        <f>B19/$B$21</f>
        <v>0</v>
      </c>
      <c r="D19" s="12">
        <f>D44</f>
        <v>0</v>
      </c>
      <c r="E19" s="13">
        <f>D19/$D$21</f>
        <v>0</v>
      </c>
      <c r="F19" s="12">
        <f>F44</f>
        <v>0</v>
      </c>
      <c r="G19" s="14">
        <f>F19/$F$21</f>
        <v>0</v>
      </c>
      <c r="H19" s="15">
        <f>H44-B44</f>
        <v>0</v>
      </c>
      <c r="I19" s="16">
        <f>H19/$H$21</f>
        <v>0</v>
      </c>
      <c r="J19" s="15">
        <f>J44-D44</f>
        <v>0</v>
      </c>
      <c r="K19" s="16">
        <f>J19/$J$21</f>
        <v>0</v>
      </c>
      <c r="L19" s="15">
        <f>L44</f>
        <v>0</v>
      </c>
      <c r="M19" s="17">
        <f>L19/$L$21</f>
        <v>0</v>
      </c>
      <c r="N19" s="12">
        <f>N44-H44</f>
        <v>0</v>
      </c>
      <c r="O19" s="13">
        <f>N19/$N$21</f>
        <v>0</v>
      </c>
      <c r="P19" s="12">
        <f>P44-J44</f>
        <v>0</v>
      </c>
      <c r="Q19" s="13">
        <f>P19/$P$21</f>
        <v>0</v>
      </c>
      <c r="R19" s="12">
        <f>R44</f>
        <v>0</v>
      </c>
      <c r="S19" s="14">
        <f>R19/$R$21</f>
        <v>0</v>
      </c>
      <c r="T19" s="15">
        <f>T44-N44</f>
        <v>0</v>
      </c>
      <c r="U19" s="16">
        <f>T19/$T$21</f>
        <v>0</v>
      </c>
      <c r="V19" s="15">
        <f>V44-P44</f>
        <v>0</v>
      </c>
      <c r="W19" s="16">
        <f>V19/$V$21</f>
        <v>0</v>
      </c>
      <c r="X19" s="15">
        <f>X44</f>
        <v>0</v>
      </c>
      <c r="Y19" s="16">
        <f>X19/$X$21</f>
        <v>0</v>
      </c>
    </row>
    <row r="20" spans="1:25" x14ac:dyDescent="0.25">
      <c r="A20" s="11" t="s">
        <v>26</v>
      </c>
      <c r="B20" s="12">
        <f>B45</f>
        <v>0</v>
      </c>
      <c r="C20" s="13">
        <f>B20/$B$21</f>
        <v>0</v>
      </c>
      <c r="D20" s="12">
        <f>D45</f>
        <v>0</v>
      </c>
      <c r="E20" s="13">
        <f>D20/$D$21</f>
        <v>0</v>
      </c>
      <c r="F20" s="12">
        <f>F45</f>
        <v>0</v>
      </c>
      <c r="G20" s="14">
        <f>F20/$F$21</f>
        <v>0</v>
      </c>
      <c r="H20" s="15">
        <f>H45-B45</f>
        <v>0</v>
      </c>
      <c r="I20" s="16">
        <f>H20/$H$21</f>
        <v>0</v>
      </c>
      <c r="J20" s="15">
        <f>J45-D45</f>
        <v>0</v>
      </c>
      <c r="K20" s="16">
        <f>J20/$J$21</f>
        <v>0</v>
      </c>
      <c r="L20" s="15">
        <f>L45</f>
        <v>0</v>
      </c>
      <c r="M20" s="17">
        <f>L20/$L$21</f>
        <v>0</v>
      </c>
      <c r="N20" s="12">
        <f>N45-H45</f>
        <v>0</v>
      </c>
      <c r="O20" s="13">
        <f>N20/$N$21</f>
        <v>0</v>
      </c>
      <c r="P20" s="12">
        <f>P45-J45</f>
        <v>0</v>
      </c>
      <c r="Q20" s="13">
        <f>P20/$P$21</f>
        <v>0</v>
      </c>
      <c r="R20" s="12">
        <f>R45</f>
        <v>0</v>
      </c>
      <c r="S20" s="14">
        <f>R20/$R$21</f>
        <v>0</v>
      </c>
      <c r="T20" s="15">
        <f>T45-N45</f>
        <v>0</v>
      </c>
      <c r="U20" s="16">
        <f>T20/$T$21</f>
        <v>0</v>
      </c>
      <c r="V20" s="15">
        <f>V45-P45</f>
        <v>0</v>
      </c>
      <c r="W20" s="16">
        <f>V20/$V$21</f>
        <v>0</v>
      </c>
      <c r="X20" s="15">
        <f>X45</f>
        <v>0</v>
      </c>
      <c r="Y20" s="16">
        <f>X20/$X$21</f>
        <v>0</v>
      </c>
    </row>
    <row r="21" spans="1:25" x14ac:dyDescent="0.25">
      <c r="A21" s="18" t="s">
        <v>27</v>
      </c>
      <c r="B21" s="19">
        <f t="shared" ref="B21:S21" si="0">SUM(B8:B20)</f>
        <v>8717.7564155098607</v>
      </c>
      <c r="C21" s="41">
        <f t="shared" si="0"/>
        <v>1</v>
      </c>
      <c r="D21" s="19">
        <f t="shared" si="0"/>
        <v>10116.452161330006</v>
      </c>
      <c r="E21" s="41">
        <f t="shared" si="0"/>
        <v>0.99999999999999989</v>
      </c>
      <c r="F21" s="19">
        <f t="shared" si="0"/>
        <v>986084</v>
      </c>
      <c r="G21" s="41">
        <f t="shared" si="0"/>
        <v>0.99999999999999989</v>
      </c>
      <c r="H21" s="21">
        <f t="shared" si="0"/>
        <v>23760.959233112433</v>
      </c>
      <c r="I21" s="22">
        <f t="shared" si="0"/>
        <v>0.99999999999999989</v>
      </c>
      <c r="J21" s="21">
        <f t="shared" si="0"/>
        <v>23191.796938603355</v>
      </c>
      <c r="K21" s="22">
        <f t="shared" si="0"/>
        <v>1.0000000000000002</v>
      </c>
      <c r="L21" s="21">
        <f t="shared" si="0"/>
        <v>1004782</v>
      </c>
      <c r="M21" s="23">
        <f t="shared" si="0"/>
        <v>1</v>
      </c>
      <c r="N21" s="19">
        <f t="shared" si="0"/>
        <v>4243.1034016692138</v>
      </c>
      <c r="O21" s="41">
        <f t="shared" si="0"/>
        <v>1</v>
      </c>
      <c r="P21" s="19">
        <f t="shared" si="0"/>
        <v>4561.64896258924</v>
      </c>
      <c r="Q21" s="41">
        <f t="shared" si="0"/>
        <v>1</v>
      </c>
      <c r="R21" s="19">
        <f t="shared" si="0"/>
        <v>1016863</v>
      </c>
      <c r="S21" s="20">
        <f t="shared" si="0"/>
        <v>0.99999999999999989</v>
      </c>
      <c r="T21" s="21">
        <f t="shared" ref="T21:Y21" si="1">SUM(T8:T20)</f>
        <v>7028.0964914812621</v>
      </c>
      <c r="U21" s="43">
        <f t="shared" si="1"/>
        <v>1</v>
      </c>
      <c r="V21" s="21">
        <f t="shared" si="1"/>
        <v>7111.9849156963992</v>
      </c>
      <c r="W21" s="22">
        <f t="shared" si="1"/>
        <v>1</v>
      </c>
      <c r="X21" s="21">
        <f t="shared" si="1"/>
        <v>992698</v>
      </c>
      <c r="Y21" s="23">
        <f t="shared" si="1"/>
        <v>1</v>
      </c>
    </row>
    <row r="22" spans="1:25" x14ac:dyDescent="0.25">
      <c r="A22" s="25" t="s">
        <v>28</v>
      </c>
      <c r="B22" s="5">
        <f>B47</f>
        <v>8717.7564155098607</v>
      </c>
      <c r="C22" s="7">
        <f>B22/$B$24</f>
        <v>1</v>
      </c>
      <c r="D22" s="5">
        <f>D47</f>
        <v>10116.069161330006</v>
      </c>
      <c r="E22" s="7">
        <f>D22/$D$24</f>
        <v>1</v>
      </c>
      <c r="F22" s="26">
        <f>F47</f>
        <v>986084</v>
      </c>
      <c r="G22" s="7">
        <f>F22/$F$24</f>
        <v>1</v>
      </c>
      <c r="H22" s="8">
        <f>H47-B47</f>
        <v>23760.95923311243</v>
      </c>
      <c r="I22" s="10">
        <f>H22/H24</f>
        <v>1</v>
      </c>
      <c r="J22" s="8">
        <f>J47-D47</f>
        <v>23191.796938603344</v>
      </c>
      <c r="K22" s="10">
        <f>J22/J24</f>
        <v>1</v>
      </c>
      <c r="L22" s="27">
        <f>L47</f>
        <v>1004782</v>
      </c>
      <c r="M22" s="10">
        <f>L22/L24</f>
        <v>1</v>
      </c>
      <c r="N22" s="5">
        <f>N47-H47</f>
        <v>4243.3295517227089</v>
      </c>
      <c r="O22" s="7">
        <f>N22/$N$24</f>
        <v>1</v>
      </c>
      <c r="P22" s="5">
        <f>P47-J47</f>
        <v>4561.6489625892427</v>
      </c>
      <c r="Q22" s="7">
        <f>P22/$P$24</f>
        <v>1</v>
      </c>
      <c r="R22" s="26">
        <f>R47</f>
        <v>1016863</v>
      </c>
      <c r="S22" s="7">
        <f>R22/$R$24</f>
        <v>1</v>
      </c>
      <c r="T22" s="8">
        <f>T47-N47</f>
        <v>7027.8703414277697</v>
      </c>
      <c r="U22" s="10">
        <f>T22/T24</f>
        <v>1</v>
      </c>
      <c r="V22" s="8">
        <f>V47-P47</f>
        <v>7111.9849156963974</v>
      </c>
      <c r="W22" s="10">
        <f>V22/$V$24</f>
        <v>1</v>
      </c>
      <c r="X22" s="27">
        <f>X47</f>
        <v>992698</v>
      </c>
      <c r="Y22" s="10">
        <f>X22/$X$24</f>
        <v>1</v>
      </c>
    </row>
    <row r="23" spans="1:25" x14ac:dyDescent="0.25">
      <c r="A23" s="28" t="s">
        <v>29</v>
      </c>
      <c r="B23" s="12">
        <f>B48</f>
        <v>0</v>
      </c>
      <c r="C23" s="14">
        <f>B23/$B$24</f>
        <v>0</v>
      </c>
      <c r="D23" s="12">
        <f>D48</f>
        <v>0</v>
      </c>
      <c r="E23" s="14">
        <f>D23/$D$24</f>
        <v>0</v>
      </c>
      <c r="F23" s="29">
        <f>F48</f>
        <v>0</v>
      </c>
      <c r="G23" s="14">
        <f>F23/$F$24</f>
        <v>0</v>
      </c>
      <c r="H23" s="15">
        <f>H48-B48</f>
        <v>0</v>
      </c>
      <c r="I23" s="17">
        <f>H23/H24</f>
        <v>0</v>
      </c>
      <c r="J23" s="15">
        <f>J48-D48</f>
        <v>0</v>
      </c>
      <c r="K23" s="17">
        <f>J23/J24</f>
        <v>0</v>
      </c>
      <c r="L23" s="30">
        <f>L48</f>
        <v>0</v>
      </c>
      <c r="M23" s="17">
        <f>L23/L24</f>
        <v>0</v>
      </c>
      <c r="N23" s="12">
        <f>N48-H48</f>
        <v>0</v>
      </c>
      <c r="O23" s="14">
        <f>N23/N24</f>
        <v>0</v>
      </c>
      <c r="P23" s="12">
        <f>P48-J48</f>
        <v>0</v>
      </c>
      <c r="Q23" s="14">
        <f>P23/P24</f>
        <v>0</v>
      </c>
      <c r="R23" s="29">
        <f>R48</f>
        <v>0</v>
      </c>
      <c r="S23" s="14">
        <f>R23/R24</f>
        <v>0</v>
      </c>
      <c r="T23" s="15">
        <f>T48-N48</f>
        <v>0</v>
      </c>
      <c r="U23" s="17">
        <f>T23/T24</f>
        <v>0</v>
      </c>
      <c r="V23" s="15">
        <f>V48-P48</f>
        <v>0</v>
      </c>
      <c r="W23" s="17">
        <f>V23/$V$24</f>
        <v>0</v>
      </c>
      <c r="X23" s="30">
        <f>X48</f>
        <v>0</v>
      </c>
      <c r="Y23" s="17">
        <f>X23/X24</f>
        <v>0</v>
      </c>
    </row>
    <row r="24" spans="1:25" x14ac:dyDescent="0.25">
      <c r="A24" s="31" t="s">
        <v>27</v>
      </c>
      <c r="B24" s="32">
        <f t="shared" ref="B24:S24" si="2">B22+B23</f>
        <v>8717.7564155098607</v>
      </c>
      <c r="C24" s="33">
        <f t="shared" si="2"/>
        <v>1</v>
      </c>
      <c r="D24" s="32">
        <f t="shared" si="2"/>
        <v>10116.069161330006</v>
      </c>
      <c r="E24" s="33">
        <f t="shared" si="2"/>
        <v>1</v>
      </c>
      <c r="F24" s="32">
        <f t="shared" si="2"/>
        <v>986084</v>
      </c>
      <c r="G24" s="33">
        <f t="shared" si="2"/>
        <v>1</v>
      </c>
      <c r="H24" s="34">
        <f t="shared" si="2"/>
        <v>23760.95923311243</v>
      </c>
      <c r="I24" s="35">
        <f t="shared" si="2"/>
        <v>1</v>
      </c>
      <c r="J24" s="34">
        <f t="shared" si="2"/>
        <v>23191.796938603344</v>
      </c>
      <c r="K24" s="35">
        <f t="shared" si="2"/>
        <v>1</v>
      </c>
      <c r="L24" s="34">
        <f t="shared" si="2"/>
        <v>1004782</v>
      </c>
      <c r="M24" s="35">
        <f t="shared" si="2"/>
        <v>1</v>
      </c>
      <c r="N24" s="32">
        <f t="shared" si="2"/>
        <v>4243.3295517227089</v>
      </c>
      <c r="O24" s="33">
        <f t="shared" si="2"/>
        <v>1</v>
      </c>
      <c r="P24" s="32">
        <f t="shared" si="2"/>
        <v>4561.6489625892427</v>
      </c>
      <c r="Q24" s="33">
        <f t="shared" si="2"/>
        <v>1</v>
      </c>
      <c r="R24" s="32">
        <f>R22+R23</f>
        <v>1016863</v>
      </c>
      <c r="S24" s="33">
        <f t="shared" si="2"/>
        <v>1</v>
      </c>
      <c r="T24" s="34">
        <f>T22+T23</f>
        <v>7027.8703414277697</v>
      </c>
      <c r="U24" s="35">
        <f>U22+U23</f>
        <v>1</v>
      </c>
      <c r="V24" s="34">
        <f>SUM(V22:V23)</f>
        <v>7111.9849156963974</v>
      </c>
      <c r="W24" s="35">
        <f>SUM(W22:W23)</f>
        <v>1</v>
      </c>
      <c r="X24" s="36">
        <f>SUM(X22:X23)</f>
        <v>992698</v>
      </c>
      <c r="Y24" s="35">
        <f>SUM(Y22:Y23)</f>
        <v>1</v>
      </c>
    </row>
    <row r="25" spans="1:25" x14ac:dyDescent="0.25">
      <c r="A25" s="25" t="s">
        <v>30</v>
      </c>
      <c r="B25" s="5">
        <f>B50</f>
        <v>1236.0174118695704</v>
      </c>
      <c r="C25" s="7">
        <f>B25/$B$27</f>
        <v>0.14178159528185</v>
      </c>
      <c r="D25" s="5">
        <f>D50</f>
        <v>2634.8407918695711</v>
      </c>
      <c r="E25" s="7">
        <f>D25/$D$27</f>
        <v>0.26046093100486045</v>
      </c>
      <c r="F25" s="26">
        <f>F50</f>
        <v>124178</v>
      </c>
      <c r="G25" s="7">
        <f>F25/$F$27</f>
        <v>0.125930448115982</v>
      </c>
      <c r="H25" s="8">
        <f>H50-B50</f>
        <v>1130.2388806690524</v>
      </c>
      <c r="I25" s="10">
        <f>H25/H27</f>
        <v>4.7567056093172855E-2</v>
      </c>
      <c r="J25" s="8">
        <f>J50-D50</f>
        <v>561.36548066904925</v>
      </c>
      <c r="K25" s="10">
        <f>J25/J27</f>
        <v>2.4205346491915934E-2</v>
      </c>
      <c r="L25" s="27">
        <f>L50</f>
        <v>131048</v>
      </c>
      <c r="M25" s="10">
        <f>L25/L27</f>
        <v>0.13042431094506071</v>
      </c>
      <c r="N25" s="5">
        <f>N50-H50</f>
        <v>48.213421359556378</v>
      </c>
      <c r="O25" s="7">
        <f>N25/$N$27</f>
        <v>1.1362167555424177E-2</v>
      </c>
      <c r="P25" s="5">
        <f>P50-J50</f>
        <v>366.18586135955411</v>
      </c>
      <c r="Q25" s="7">
        <f>P25/$P$27</f>
        <v>8.0274888392925126E-2</v>
      </c>
      <c r="R25" s="26">
        <f>R50</f>
        <v>140112</v>
      </c>
      <c r="S25" s="7">
        <f>R25/$R$27</f>
        <v>0.13778847298013597</v>
      </c>
      <c r="T25" s="8">
        <f>T50-N50</f>
        <v>-160.92285460124549</v>
      </c>
      <c r="U25" s="10">
        <f>T25/T27</f>
        <v>-2.2897812108547338E-2</v>
      </c>
      <c r="V25" s="8">
        <f>V50-P50</f>
        <v>-77.712374601243937</v>
      </c>
      <c r="W25" s="10">
        <f>V25/$V$27</f>
        <v>-1.0926959986899021E-2</v>
      </c>
      <c r="X25" s="27">
        <f>X50</f>
        <v>121982</v>
      </c>
      <c r="Y25" s="10">
        <f>X25/X27</f>
        <v>0.12287926438856531</v>
      </c>
    </row>
    <row r="26" spans="1:25" x14ac:dyDescent="0.25">
      <c r="A26" s="28" t="s">
        <v>31</v>
      </c>
      <c r="B26" s="12">
        <f>B51</f>
        <v>7481.7390036402903</v>
      </c>
      <c r="C26" s="14">
        <f>B26/$B$27</f>
        <v>0.85821840471815003</v>
      </c>
      <c r="D26" s="12">
        <f>D51</f>
        <v>7481.2283694604348</v>
      </c>
      <c r="E26" s="14">
        <f>D26/$D$27</f>
        <v>0.73953906899513955</v>
      </c>
      <c r="F26" s="29">
        <f>F51</f>
        <v>861906</v>
      </c>
      <c r="G26" s="14">
        <f>F26/$F$27</f>
        <v>0.87406955188401803</v>
      </c>
      <c r="H26" s="15">
        <f>H51-B51</f>
        <v>22630.720352443375</v>
      </c>
      <c r="I26" s="17">
        <f>H26/H27</f>
        <v>0.95243294390682709</v>
      </c>
      <c r="J26" s="15">
        <f>J51-D51</f>
        <v>22630.431457934297</v>
      </c>
      <c r="K26" s="17">
        <f>J26/J27</f>
        <v>0.97579465350808403</v>
      </c>
      <c r="L26" s="30">
        <f>L51</f>
        <v>873734</v>
      </c>
      <c r="M26" s="17">
        <f>L26/L27</f>
        <v>0.86957568905493932</v>
      </c>
      <c r="N26" s="12">
        <f>N51-H51</f>
        <v>4195.1161303631525</v>
      </c>
      <c r="O26" s="14">
        <f>N26/$N$27</f>
        <v>0.98863783244457581</v>
      </c>
      <c r="P26" s="12">
        <f>P51-J51</f>
        <v>4195.4631012296886</v>
      </c>
      <c r="Q26" s="14">
        <f>P26/$P$27</f>
        <v>0.91972511160707493</v>
      </c>
      <c r="R26" s="29">
        <f>R51</f>
        <v>876751</v>
      </c>
      <c r="S26" s="14">
        <f>R26/$R$27</f>
        <v>0.86221152701986403</v>
      </c>
      <c r="T26" s="15">
        <f>T51-N51</f>
        <v>7188.7931960290152</v>
      </c>
      <c r="U26" s="17">
        <f>T26/T27</f>
        <v>1.0228978121085472</v>
      </c>
      <c r="V26" s="15">
        <f>V51-P51</f>
        <v>7189.6972902976413</v>
      </c>
      <c r="W26" s="17">
        <f>V26/V27</f>
        <v>1.0109269599868991</v>
      </c>
      <c r="X26" s="30">
        <f>X51</f>
        <v>870716</v>
      </c>
      <c r="Y26" s="17">
        <f>X26/X27</f>
        <v>0.87712073561143467</v>
      </c>
    </row>
    <row r="27" spans="1:25" x14ac:dyDescent="0.25">
      <c r="A27" s="44" t="s">
        <v>27</v>
      </c>
      <c r="B27" s="45">
        <f t="shared" ref="B27:S27" si="3">B25+B26</f>
        <v>8717.7564155098607</v>
      </c>
      <c r="C27" s="46">
        <f t="shared" si="3"/>
        <v>1</v>
      </c>
      <c r="D27" s="45">
        <f t="shared" si="3"/>
        <v>10116.069161330006</v>
      </c>
      <c r="E27" s="46">
        <f t="shared" si="3"/>
        <v>1</v>
      </c>
      <c r="F27" s="45">
        <f t="shared" si="3"/>
        <v>986084</v>
      </c>
      <c r="G27" s="46">
        <f t="shared" si="3"/>
        <v>1</v>
      </c>
      <c r="H27" s="47">
        <f t="shared" si="3"/>
        <v>23760.95923311243</v>
      </c>
      <c r="I27" s="48">
        <f t="shared" si="3"/>
        <v>1</v>
      </c>
      <c r="J27" s="47">
        <f t="shared" si="3"/>
        <v>23191.796938603347</v>
      </c>
      <c r="K27" s="48">
        <f t="shared" si="3"/>
        <v>1</v>
      </c>
      <c r="L27" s="47">
        <f t="shared" si="3"/>
        <v>1004782</v>
      </c>
      <c r="M27" s="48">
        <f t="shared" si="3"/>
        <v>1</v>
      </c>
      <c r="N27" s="45">
        <f t="shared" si="3"/>
        <v>4243.3295517227089</v>
      </c>
      <c r="O27" s="46">
        <f t="shared" si="3"/>
        <v>1</v>
      </c>
      <c r="P27" s="45">
        <f t="shared" si="3"/>
        <v>4561.6489625892427</v>
      </c>
      <c r="Q27" s="46">
        <f t="shared" si="3"/>
        <v>1</v>
      </c>
      <c r="R27" s="45">
        <f t="shared" si="3"/>
        <v>1016863</v>
      </c>
      <c r="S27" s="46">
        <f t="shared" si="3"/>
        <v>1</v>
      </c>
      <c r="T27" s="47">
        <f>T25+T26</f>
        <v>7027.8703414277697</v>
      </c>
      <c r="U27" s="48">
        <f>U25+U26</f>
        <v>0.99999999999999989</v>
      </c>
      <c r="V27" s="47">
        <f>SUM(V25:V26)</f>
        <v>7111.9849156963974</v>
      </c>
      <c r="W27" s="48">
        <f>SUM(W25:W26)</f>
        <v>1</v>
      </c>
      <c r="X27" s="49">
        <f>SUM(X25:X26)</f>
        <v>992698</v>
      </c>
      <c r="Y27" s="48">
        <f>SUM(Y25:Y26)</f>
        <v>1</v>
      </c>
    </row>
    <row r="28" spans="1:25" x14ac:dyDescent="0.25"/>
    <row r="29" spans="1:25" ht="18.75" x14ac:dyDescent="0.3">
      <c r="A29" s="60" t="s">
        <v>37</v>
      </c>
      <c r="B29" s="61" t="s">
        <v>38</v>
      </c>
      <c r="C29" s="61" t="s">
        <v>39</v>
      </c>
      <c r="D29" s="61" t="s">
        <v>40</v>
      </c>
      <c r="E29" s="61" t="s">
        <v>41</v>
      </c>
      <c r="F29" s="61" t="s">
        <v>42</v>
      </c>
      <c r="G29" s="61" t="s">
        <v>43</v>
      </c>
      <c r="H29" s="61" t="s">
        <v>44</v>
      </c>
      <c r="I29" s="61" t="s">
        <v>45</v>
      </c>
      <c r="J29" s="61" t="s">
        <v>46</v>
      </c>
      <c r="K29" s="61" t="s">
        <v>47</v>
      </c>
      <c r="L29" s="61" t="s">
        <v>48</v>
      </c>
      <c r="M29" s="61" t="s">
        <v>49</v>
      </c>
      <c r="N29" s="61" t="s">
        <v>50</v>
      </c>
      <c r="O29" s="61" t="s">
        <v>51</v>
      </c>
      <c r="P29" s="61" t="s">
        <v>52</v>
      </c>
      <c r="Q29" s="61" t="s">
        <v>53</v>
      </c>
      <c r="R29" s="61" t="s">
        <v>54</v>
      </c>
      <c r="S29" s="61" t="s">
        <v>55</v>
      </c>
      <c r="T29" s="61" t="s">
        <v>56</v>
      </c>
      <c r="U29" s="61" t="s">
        <v>57</v>
      </c>
      <c r="V29" s="61" t="s">
        <v>58</v>
      </c>
      <c r="W29" s="61" t="s">
        <v>59</v>
      </c>
      <c r="X29" s="61" t="s">
        <v>60</v>
      </c>
      <c r="Y29" s="61" t="s">
        <v>61</v>
      </c>
    </row>
    <row r="30" spans="1:25" ht="54" customHeight="1" x14ac:dyDescent="0.3">
      <c r="A30" s="60" t="s">
        <v>32</v>
      </c>
      <c r="B30" s="61" t="s">
        <v>5</v>
      </c>
      <c r="C30" s="61" t="s">
        <v>5</v>
      </c>
      <c r="D30" s="61" t="s">
        <v>5</v>
      </c>
      <c r="E30" s="61" t="s">
        <v>5</v>
      </c>
      <c r="F30" s="61" t="s">
        <v>5</v>
      </c>
      <c r="G30" s="61" t="s">
        <v>5</v>
      </c>
      <c r="H30" s="61" t="s">
        <v>33</v>
      </c>
      <c r="I30" s="61" t="s">
        <v>33</v>
      </c>
      <c r="J30" s="61" t="s">
        <v>33</v>
      </c>
      <c r="K30" s="61" t="s">
        <v>33</v>
      </c>
      <c r="L30" s="61" t="s">
        <v>33</v>
      </c>
      <c r="M30" s="61" t="s">
        <v>33</v>
      </c>
      <c r="N30" s="61" t="s">
        <v>34</v>
      </c>
      <c r="O30" s="61" t="s">
        <v>34</v>
      </c>
      <c r="P30" s="61" t="s">
        <v>34</v>
      </c>
      <c r="Q30" s="61" t="s">
        <v>34</v>
      </c>
      <c r="R30" s="61" t="s">
        <v>34</v>
      </c>
      <c r="S30" s="61" t="s">
        <v>34</v>
      </c>
      <c r="T30" s="61" t="s">
        <v>35</v>
      </c>
      <c r="U30" s="61" t="s">
        <v>35</v>
      </c>
      <c r="V30" s="61" t="s">
        <v>35</v>
      </c>
      <c r="W30" s="61" t="s">
        <v>35</v>
      </c>
      <c r="X30" s="61" t="s">
        <v>35</v>
      </c>
      <c r="Y30" s="61" t="s">
        <v>35</v>
      </c>
    </row>
    <row r="31" spans="1:25" ht="75" x14ac:dyDescent="0.3">
      <c r="A31" s="55">
        <v>2019</v>
      </c>
      <c r="B31" s="62" t="s">
        <v>9</v>
      </c>
      <c r="C31" s="62" t="s">
        <v>9</v>
      </c>
      <c r="D31" s="62" t="s">
        <v>10</v>
      </c>
      <c r="E31" s="62" t="s">
        <v>10</v>
      </c>
      <c r="F31" s="62" t="s">
        <v>11</v>
      </c>
      <c r="G31" s="62" t="s">
        <v>11</v>
      </c>
      <c r="H31" s="62" t="s">
        <v>9</v>
      </c>
      <c r="I31" s="62" t="s">
        <v>9</v>
      </c>
      <c r="J31" s="62" t="s">
        <v>10</v>
      </c>
      <c r="K31" s="62" t="s">
        <v>10</v>
      </c>
      <c r="L31" s="62" t="s">
        <v>11</v>
      </c>
      <c r="M31" s="62" t="s">
        <v>11</v>
      </c>
      <c r="N31" s="62" t="s">
        <v>9</v>
      </c>
      <c r="O31" s="62" t="s">
        <v>9</v>
      </c>
      <c r="P31" s="62" t="s">
        <v>10</v>
      </c>
      <c r="Q31" s="62" t="s">
        <v>10</v>
      </c>
      <c r="R31" s="62" t="s">
        <v>11</v>
      </c>
      <c r="S31" s="62" t="s">
        <v>11</v>
      </c>
      <c r="T31" s="62" t="s">
        <v>9</v>
      </c>
      <c r="U31" s="62" t="s">
        <v>9</v>
      </c>
      <c r="V31" s="62" t="s">
        <v>10</v>
      </c>
      <c r="W31" s="62" t="s">
        <v>10</v>
      </c>
      <c r="X31" s="62" t="s">
        <v>11</v>
      </c>
      <c r="Y31" s="62" t="s">
        <v>11</v>
      </c>
    </row>
    <row r="32" spans="1:25" x14ac:dyDescent="0.25">
      <c r="A32" s="63"/>
      <c r="B32" s="58" t="s">
        <v>12</v>
      </c>
      <c r="C32" s="58" t="s">
        <v>13</v>
      </c>
      <c r="D32" s="58" t="s">
        <v>12</v>
      </c>
      <c r="E32" s="58" t="s">
        <v>13</v>
      </c>
      <c r="F32" s="58" t="s">
        <v>12</v>
      </c>
      <c r="G32" s="58" t="s">
        <v>13</v>
      </c>
      <c r="H32" s="58" t="s">
        <v>12</v>
      </c>
      <c r="I32" s="58" t="s">
        <v>13</v>
      </c>
      <c r="J32" s="58" t="s">
        <v>12</v>
      </c>
      <c r="K32" s="58" t="s">
        <v>13</v>
      </c>
      <c r="L32" s="58" t="s">
        <v>12</v>
      </c>
      <c r="M32" s="58" t="s">
        <v>13</v>
      </c>
      <c r="N32" s="58" t="s">
        <v>12</v>
      </c>
      <c r="O32" s="58" t="s">
        <v>13</v>
      </c>
      <c r="P32" s="58" t="s">
        <v>12</v>
      </c>
      <c r="Q32" s="58" t="s">
        <v>13</v>
      </c>
      <c r="R32" s="58" t="s">
        <v>12</v>
      </c>
      <c r="S32" s="58" t="s">
        <v>13</v>
      </c>
      <c r="T32" s="58" t="s">
        <v>12</v>
      </c>
      <c r="U32" s="58" t="s">
        <v>13</v>
      </c>
      <c r="V32" s="58" t="s">
        <v>12</v>
      </c>
      <c r="W32" s="58" t="s">
        <v>13</v>
      </c>
      <c r="X32" s="58" t="s">
        <v>12</v>
      </c>
      <c r="Y32" s="58" t="s">
        <v>13</v>
      </c>
    </row>
    <row r="33" spans="1:25" x14ac:dyDescent="0.25">
      <c r="A33" s="4" t="s">
        <v>14</v>
      </c>
      <c r="B33" s="5">
        <f>'[18]1-3.19'!$B$6</f>
        <v>-7.4091679785939404E-2</v>
      </c>
      <c r="C33" s="14">
        <f>B33/$B$46</f>
        <v>-8.4989389763313457E-6</v>
      </c>
      <c r="D33" s="5">
        <f>B33</f>
        <v>-7.4091679785939404E-2</v>
      </c>
      <c r="E33" s="14">
        <f>D33/$D$46</f>
        <v>-7.3238798152136569E-6</v>
      </c>
      <c r="F33" s="5">
        <f>'[18]1-3.19'!$F$6</f>
        <v>47400</v>
      </c>
      <c r="G33" s="14">
        <f>F33/$F$46</f>
        <v>4.8068927190786995E-2</v>
      </c>
      <c r="H33" s="8">
        <f>'[17]1-6.19'!$B$6</f>
        <v>-0.13113177759701317</v>
      </c>
      <c r="I33" s="9">
        <f>H33/$H$46</f>
        <v>-4.0374680764993747E-6</v>
      </c>
      <c r="J33" s="8">
        <f>'[17]1-6.19'!$D$6</f>
        <v>-0.13113177759701317</v>
      </c>
      <c r="K33" s="9">
        <f>J33/$J$46</f>
        <v>-3.9369612332287947E-6</v>
      </c>
      <c r="L33" s="8">
        <f>'[17]1-6.19'!$F$6</f>
        <v>74078</v>
      </c>
      <c r="M33" s="9">
        <f>L33/$L$46</f>
        <v>7.3725444922381173E-2</v>
      </c>
      <c r="N33" s="5">
        <v>0</v>
      </c>
      <c r="O33" s="14">
        <f>N33/$N$46</f>
        <v>0</v>
      </c>
      <c r="P33" s="5">
        <f>'[19]1-9.19'!$D$6</f>
        <v>-0.22640776890784375</v>
      </c>
      <c r="Q33" s="14">
        <f>P33/$P$46</f>
        <v>-5.9786286815145208E-6</v>
      </c>
      <c r="R33" s="5">
        <f>'[19]1-9.19'!$F$6</f>
        <v>115099</v>
      </c>
      <c r="S33" s="14">
        <f>R33/$R$46</f>
        <v>0.11319027243591319</v>
      </c>
      <c r="T33" s="8">
        <f>'[20]1-12.19 '!$B6</f>
        <v>-0.25561884320907702</v>
      </c>
      <c r="U33" s="9">
        <f>T33/$T$46</f>
        <v>-5.8427276954400084E-6</v>
      </c>
      <c r="V33" s="8">
        <f>'[20]1-12.19 '!$D$6</f>
        <v>-0.25561884320907702</v>
      </c>
      <c r="W33" s="9">
        <f>V33/$V$46</f>
        <v>-5.6827549844458978E-6</v>
      </c>
      <c r="X33" s="8">
        <f>'[20]1-12.19 '!$F$6</f>
        <v>96</v>
      </c>
      <c r="Y33" s="9">
        <f>X33/$X$46</f>
        <v>9.6706148294848981E-5</v>
      </c>
    </row>
    <row r="34" spans="1:25" x14ac:dyDescent="0.25">
      <c r="A34" s="11" t="s">
        <v>15</v>
      </c>
      <c r="B34" s="12">
        <f>'[18]1-3.19'!$B$7</f>
        <v>1227.363686335382</v>
      </c>
      <c r="C34" s="14">
        <f>B34/$B$46</f>
        <v>0.14078894016260482</v>
      </c>
      <c r="D34" s="12">
        <f>'[18]1-3.19'!$D$7</f>
        <v>2555.0760063353828</v>
      </c>
      <c r="E34" s="14">
        <f>D34/$D$46</f>
        <v>0.25256641019883674</v>
      </c>
      <c r="F34" s="12">
        <f>'[18]1-3.19'!F7</f>
        <v>70622</v>
      </c>
      <c r="G34" s="14">
        <f>F34/$F$46</f>
        <v>7.1618645064720654E-2</v>
      </c>
      <c r="H34" s="15">
        <f>'[17]1-6.19'!$B$7</f>
        <v>2257.3008310632104</v>
      </c>
      <c r="I34" s="16">
        <f>H34/$H$46</f>
        <v>6.9500926560159798E-2</v>
      </c>
      <c r="J34" s="15">
        <f>'[17]1-6.19'!$D$7</f>
        <v>3009.8287210632111</v>
      </c>
      <c r="K34" s="16">
        <f>J34/$J$46</f>
        <v>9.036390118877155E-2</v>
      </c>
      <c r="L34" s="15">
        <f>'[17]1-6.19'!$F$7</f>
        <v>51090</v>
      </c>
      <c r="M34" s="16">
        <f>L34/$L$46</f>
        <v>5.0846850361570967E-2</v>
      </c>
      <c r="N34" s="12">
        <f>'[19]1-9.19'!$B$7</f>
        <v>2273.3208530737711</v>
      </c>
      <c r="O34" s="14">
        <f>N34/$N$46</f>
        <v>6.1906542537024052E-2</v>
      </c>
      <c r="P34" s="12">
        <f>'[19]1-9.19'!$D$7</f>
        <v>3350.6729030737715</v>
      </c>
      <c r="Q34" s="14">
        <f>P34/$P$46</f>
        <v>8.8479424612166499E-2</v>
      </c>
      <c r="R34" s="12">
        <f>'[19]1-9.19'!$F$7</f>
        <v>19107</v>
      </c>
      <c r="S34" s="14">
        <f>R34/$R$46</f>
        <v>1.8790141838182724E-2</v>
      </c>
      <c r="T34" s="15">
        <f>'[20]1-12.19 '!$B7</f>
        <v>2081.8131200653311</v>
      </c>
      <c r="U34" s="16">
        <f>T34/$T$46</f>
        <v>4.7584391747627477E-2</v>
      </c>
      <c r="V34" s="15">
        <f>'[20]1-12.19 '!$D$7</f>
        <v>3271.1955300653312</v>
      </c>
      <c r="W34" s="16">
        <f>V34/$V$46</f>
        <v>7.2723131323973511E-2</v>
      </c>
      <c r="X34" s="15">
        <f>'[20]1-9.19'!$F$7</f>
        <v>116476</v>
      </c>
      <c r="Y34" s="16">
        <f>X34/$X$46</f>
        <v>0.11733276384157115</v>
      </c>
    </row>
    <row r="35" spans="1:25" x14ac:dyDescent="0.25">
      <c r="A35" s="11" t="s">
        <v>16</v>
      </c>
      <c r="B35" s="12">
        <f>'[18]1-3.19'!$B$8</f>
        <v>7487.6683220270697</v>
      </c>
      <c r="C35" s="14">
        <f>B35/$B$46</f>
        <v>0.85889854741819505</v>
      </c>
      <c r="D35" s="12">
        <f>B35</f>
        <v>7487.6683220270697</v>
      </c>
      <c r="E35" s="14">
        <f>D35/$D$46</f>
        <v>0.74014765281533923</v>
      </c>
      <c r="F35" s="12">
        <f>'[18]1-3.19'!F8</f>
        <v>835987</v>
      </c>
      <c r="G35" s="14">
        <f>F35/$F$46</f>
        <v>0.8477847728996718</v>
      </c>
      <c r="H35" s="15">
        <f>'[17]1-6.19'!$B$8</f>
        <v>29554.640595158769</v>
      </c>
      <c r="I35" s="16">
        <f>H35/$H$46</f>
        <v>0.90996949863725429</v>
      </c>
      <c r="J35" s="15">
        <f>'[17]1-6.19'!$D$8</f>
        <v>29554.640595158769</v>
      </c>
      <c r="K35" s="16">
        <f>J35/$J$46</f>
        <v>0.88731714323836275</v>
      </c>
      <c r="L35" s="15">
        <f>'[17]1-6.19'!$F$8</f>
        <v>847699</v>
      </c>
      <c r="M35" s="16">
        <f>L35/$L$46</f>
        <v>0.84366459590239473</v>
      </c>
      <c r="N35" s="12">
        <f>'[19]1-9.19'!$B$8</f>
        <v>33920.42793114666</v>
      </c>
      <c r="O35" s="14">
        <f>N35/$N$46</f>
        <v>0.92371317130809172</v>
      </c>
      <c r="P35" s="12">
        <f>'[19]1-9.19'!$D$8</f>
        <v>33920.42793114666</v>
      </c>
      <c r="Q35" s="14">
        <f>P35/$P$46</f>
        <v>0.89571857139295319</v>
      </c>
      <c r="R35" s="12">
        <f>'[19]1-9.19'!$F$8</f>
        <v>851475</v>
      </c>
      <c r="S35" s="14">
        <f>R35/$R$46</f>
        <v>0.8373546878979764</v>
      </c>
      <c r="T35" s="15">
        <f>'[20]1-12.19 '!$B8</f>
        <v>41100.92643408884</v>
      </c>
      <c r="U35" s="16">
        <f>T35/$T$46</f>
        <v>0.93945156065147939</v>
      </c>
      <c r="V35" s="15">
        <f>'[20]1-12.19 '!$D$8</f>
        <v>41100.92643408884</v>
      </c>
      <c r="W35" s="16">
        <f>V35/$V$46</f>
        <v>0.91372956557675467</v>
      </c>
      <c r="X35" s="15">
        <f>'[20]1-12.19 '!$F$8</f>
        <v>845337</v>
      </c>
      <c r="Y35" s="16">
        <f>X35/$X$46</f>
        <v>0.85155505501169537</v>
      </c>
    </row>
    <row r="36" spans="1:25" x14ac:dyDescent="0.25">
      <c r="A36" s="11" t="s">
        <v>17</v>
      </c>
      <c r="B36" s="12">
        <f>'[18]1-3.19'!$B$9</f>
        <v>8.7278172139742196</v>
      </c>
      <c r="C36" s="14">
        <f>B36/$B$46</f>
        <v>1.0011540582215005E-3</v>
      </c>
      <c r="D36" s="12">
        <f>'[18]1-3.19'!$D$9</f>
        <v>79.838877213973873</v>
      </c>
      <c r="E36" s="14">
        <f>D36/$D$46</f>
        <v>7.8919838635877551E-3</v>
      </c>
      <c r="F36" s="12">
        <f>'[18]1-3.19'!F9</f>
        <v>6156</v>
      </c>
      <c r="G36" s="14">
        <f>F36/$F$46</f>
        <v>6.2428758604743612E-3</v>
      </c>
      <c r="H36" s="15">
        <f>'[17]1-6.19'!$B$9</f>
        <v>109.08659325301059</v>
      </c>
      <c r="I36" s="16">
        <f>H36/$H$46</f>
        <v>3.3587101914123235E-3</v>
      </c>
      <c r="J36" s="15">
        <f>'[17]1-6.19'!$D$9</f>
        <v>186.50868325301062</v>
      </c>
      <c r="K36" s="16">
        <f>J36/$J$46</f>
        <v>5.5995386403148717E-3</v>
      </c>
      <c r="L36" s="15">
        <f>'[17]1-6.19'!$F$9</f>
        <v>5880</v>
      </c>
      <c r="M36" s="16">
        <f>L36/$L$46</f>
        <v>5.8520156611085788E-3</v>
      </c>
      <c r="N36" s="12">
        <f>'[19]1-9.19'!$B$9</f>
        <v>141.37526859331095</v>
      </c>
      <c r="O36" s="14">
        <f>N36/$N$46</f>
        <v>3.8498982961517724E-3</v>
      </c>
      <c r="P36" s="12">
        <f>'[19]1-9.19'!$D$9</f>
        <v>211.94563859331089</v>
      </c>
      <c r="Q36" s="14">
        <f>P36/$P$46</f>
        <v>5.5967349527288246E-3</v>
      </c>
      <c r="R36" s="12">
        <f>'[19]1-9.19'!$F$9</f>
        <v>5906</v>
      </c>
      <c r="S36" s="14">
        <f>R36/$R$46</f>
        <v>5.8080587060400464E-3</v>
      </c>
      <c r="T36" s="15">
        <f>'[20]1-12.19 '!$B9</f>
        <v>171.98935807480791</v>
      </c>
      <c r="U36" s="16">
        <f>T36/$T$46</f>
        <v>3.9311929164889724E-3</v>
      </c>
      <c r="V36" s="15">
        <f>'[20]1-12.19 '!$D$9</f>
        <v>213.7398480748079</v>
      </c>
      <c r="W36" s="16">
        <f>V36/$V$46</f>
        <v>4.7517278920957574E-3</v>
      </c>
      <c r="X36" s="15">
        <f>'[20]1-12.19 '!$F$9</f>
        <v>5410</v>
      </c>
      <c r="Y36" s="16">
        <f>X36/$X$46</f>
        <v>5.4497943986993027E-3</v>
      </c>
    </row>
    <row r="37" spans="1:25" x14ac:dyDescent="0.25">
      <c r="A37" s="11" t="s">
        <v>18</v>
      </c>
      <c r="B37" s="12">
        <f>'[18]1-3.19'!$B$10</f>
        <v>199.45368161322006</v>
      </c>
      <c r="C37" s="14">
        <f>B37/$B$46</f>
        <v>2.2879015208359083E-2</v>
      </c>
      <c r="D37" s="12">
        <f t="shared" ref="D37:D45" si="4">B37</f>
        <v>199.45368161322006</v>
      </c>
      <c r="E37" s="14">
        <f>D37/$D$46</f>
        <v>1.9715773715179411E-2</v>
      </c>
      <c r="F37" s="12">
        <f>'[18]1-3.19'!F10</f>
        <v>24079</v>
      </c>
      <c r="G37" s="14">
        <f>F37/$F$46</f>
        <v>2.4418812190442195E-2</v>
      </c>
      <c r="H37" s="15">
        <f>'[17]1-6.19'!$B$10</f>
        <v>810.67576092489742</v>
      </c>
      <c r="I37" s="16">
        <f>H37/$H$46</f>
        <v>2.4960216090296212E-2</v>
      </c>
      <c r="J37" s="15">
        <f>'[17]1-6.19'!$D$10</f>
        <v>810.67576092489742</v>
      </c>
      <c r="K37" s="16">
        <f>J37/$J$46</f>
        <v>2.433886813681287E-2</v>
      </c>
      <c r="L37" s="15">
        <f>'[17]1-6.19'!$F$10</f>
        <v>24374</v>
      </c>
      <c r="M37" s="16">
        <f>L37/$L$46</f>
        <v>2.4257998252357228E-2</v>
      </c>
      <c r="N37" s="12">
        <f>'[19]1-9.19'!$B$10</f>
        <v>893.43255530015858</v>
      </c>
      <c r="O37" s="14">
        <f>N37/$N$46</f>
        <v>2.432974668484094E-2</v>
      </c>
      <c r="P37" s="12">
        <f>'[19]1-9.19'!$D$10</f>
        <v>893.43255530015858</v>
      </c>
      <c r="Q37" s="14">
        <f>P37/$P$46</f>
        <v>2.3592394933631994E-2</v>
      </c>
      <c r="R37" s="12">
        <f>'[19]1-9.19'!$F$10</f>
        <v>23750</v>
      </c>
      <c r="S37" s="14">
        <f>R37/$R$46</f>
        <v>2.335614532144448E-2</v>
      </c>
      <c r="T37" s="15">
        <f>'[20]1-12.19 '!$B10</f>
        <v>897.68866838699671</v>
      </c>
      <c r="U37" s="16">
        <f>T37/$T$46</f>
        <v>2.0518637745251794E-2</v>
      </c>
      <c r="V37" s="15">
        <f>'[20]1-12.19 '!$D$10</f>
        <v>897.68866838699671</v>
      </c>
      <c r="W37" s="16">
        <f>V37/$V$46</f>
        <v>1.9956841564235894E-2</v>
      </c>
      <c r="X37" s="15">
        <f>'[20]1-12.19 '!$F$10</f>
        <v>23649</v>
      </c>
      <c r="Y37" s="16">
        <f>X37/$X$46</f>
        <v>2.3822955219009206E-2</v>
      </c>
    </row>
    <row r="38" spans="1:25" x14ac:dyDescent="0.25">
      <c r="A38" s="11" t="s">
        <v>19</v>
      </c>
      <c r="B38" s="12">
        <f>'[18]1-3.19'!$B$11</f>
        <v>0</v>
      </c>
      <c r="C38" s="14">
        <f>B38/$B$46</f>
        <v>0</v>
      </c>
      <c r="D38" s="12">
        <f>'[18]1-3.19'!$D$11</f>
        <v>-0.51063417985528292</v>
      </c>
      <c r="E38" s="14">
        <f>D38/$D$46</f>
        <v>-5.0475618498664462E-5</v>
      </c>
      <c r="F38" s="12">
        <f>'[18]1-3.19'!F11</f>
        <v>17</v>
      </c>
      <c r="G38" s="14">
        <f>F38/$F$46</f>
        <v>1.7239910595851874E-5</v>
      </c>
      <c r="H38" s="15">
        <f>'[17]1-6.19'!$B$11</f>
        <v>0</v>
      </c>
      <c r="I38" s="16">
        <f>H38/$H$46</f>
        <v>0</v>
      </c>
      <c r="J38" s="15">
        <f>'[17]1-6.19'!$D$11</f>
        <v>-0.79952868893499274</v>
      </c>
      <c r="K38" s="16">
        <f>J38/$J$46</f>
        <v>-2.4004200285187065E-5</v>
      </c>
      <c r="L38" s="15">
        <f>'[17]1-6.19'!$F$11</f>
        <v>16</v>
      </c>
      <c r="M38" s="16">
        <f>L38/$L$46</f>
        <v>1.5923852139070962E-5</v>
      </c>
      <c r="N38" s="12">
        <f>P38</f>
        <v>-0.45255782239576714</v>
      </c>
      <c r="O38" s="14">
        <f>N38/$N$46</f>
        <v>-1.2323948924642792E-5</v>
      </c>
      <c r="P38" s="12">
        <f>'[19]1-9.19'!$D$11</f>
        <v>-0.45255782239576714</v>
      </c>
      <c r="Q38" s="14">
        <f>P38/$P$46</f>
        <v>-1.1950452009976729E-5</v>
      </c>
      <c r="R38" s="12">
        <f>'[19]1-9.19'!$F$11</f>
        <v>17</v>
      </c>
      <c r="S38" s="14">
        <f>R38/$R$46</f>
        <v>1.6718082966928681E-5</v>
      </c>
      <c r="T38" s="15">
        <f>'[20]1-12.19 '!$B11</f>
        <v>-1</v>
      </c>
      <c r="U38" s="16">
        <f>T38/$T$46</f>
        <v>-2.2857186982342676E-5</v>
      </c>
      <c r="V38" s="15">
        <f>'[20]1-12.19 '!$D$11</f>
        <v>-0.54846355377087996</v>
      </c>
      <c r="W38" s="16">
        <f>V38/$V$46</f>
        <v>-1.2193091694062177E-5</v>
      </c>
      <c r="X38" s="15">
        <f>'[20]1-12.19 '!$F$11</f>
        <v>17</v>
      </c>
      <c r="Y38" s="16">
        <f>X38/$X$46</f>
        <v>1.7125047093879509E-5</v>
      </c>
    </row>
    <row r="39" spans="1:25" x14ac:dyDescent="0.25">
      <c r="A39" s="11" t="s">
        <v>20</v>
      </c>
      <c r="B39" s="12">
        <v>0</v>
      </c>
      <c r="C39" s="14">
        <f>B39/$B$46</f>
        <v>0</v>
      </c>
      <c r="D39" s="12">
        <f t="shared" si="4"/>
        <v>0</v>
      </c>
      <c r="E39" s="14">
        <f>D39/$D$46</f>
        <v>0</v>
      </c>
      <c r="F39" s="12">
        <v>0</v>
      </c>
      <c r="G39" s="14">
        <f>F39/$F$46</f>
        <v>0</v>
      </c>
      <c r="H39" s="15">
        <f>J39</f>
        <v>0</v>
      </c>
      <c r="I39" s="16">
        <f>H39/$H$46</f>
        <v>0</v>
      </c>
      <c r="J39" s="15">
        <v>0</v>
      </c>
      <c r="K39" s="16">
        <f>J39/$J$46</f>
        <v>0</v>
      </c>
      <c r="L39" s="15">
        <v>0</v>
      </c>
      <c r="M39" s="16">
        <f>L39/$L$46</f>
        <v>0</v>
      </c>
      <c r="N39" s="12">
        <f t="shared" ref="N39:N45" si="5">P39</f>
        <v>0</v>
      </c>
      <c r="O39" s="14">
        <f>N39/$N$46</f>
        <v>0</v>
      </c>
      <c r="P39" s="12">
        <v>0</v>
      </c>
      <c r="Q39" s="14">
        <f>P39/$P$46</f>
        <v>0</v>
      </c>
      <c r="R39" s="12">
        <v>0</v>
      </c>
      <c r="S39" s="14">
        <f>R39/$R$46</f>
        <v>0</v>
      </c>
      <c r="T39" s="15">
        <v>0</v>
      </c>
      <c r="U39" s="16">
        <f>T39/$T$46</f>
        <v>0</v>
      </c>
      <c r="V39" s="15">
        <v>0</v>
      </c>
      <c r="W39" s="16">
        <f>V39/$V$46</f>
        <v>0</v>
      </c>
      <c r="X39" s="15">
        <v>0</v>
      </c>
      <c r="Y39" s="16">
        <f>X39/$X$46</f>
        <v>0</v>
      </c>
    </row>
    <row r="40" spans="1:25" x14ac:dyDescent="0.25">
      <c r="A40" s="11" t="s">
        <v>21</v>
      </c>
      <c r="B40" s="12">
        <v>0</v>
      </c>
      <c r="C40" s="14">
        <f>B40/$B$46</f>
        <v>0</v>
      </c>
      <c r="D40" s="12">
        <f t="shared" si="4"/>
        <v>0</v>
      </c>
      <c r="E40" s="14">
        <f>D40/$D$46</f>
        <v>0</v>
      </c>
      <c r="F40" s="12">
        <v>0</v>
      </c>
      <c r="G40" s="14">
        <f>F40/$F$46</f>
        <v>0</v>
      </c>
      <c r="H40" s="15">
        <f t="shared" ref="H40:H45" si="6">J40</f>
        <v>0</v>
      </c>
      <c r="I40" s="16">
        <f>H40/$H$46</f>
        <v>0</v>
      </c>
      <c r="J40" s="15">
        <v>0</v>
      </c>
      <c r="K40" s="16">
        <f>J40/$J$46</f>
        <v>0</v>
      </c>
      <c r="L40" s="15">
        <v>0</v>
      </c>
      <c r="M40" s="16">
        <f>L40/$L$46</f>
        <v>0</v>
      </c>
      <c r="N40" s="12">
        <f t="shared" si="5"/>
        <v>0</v>
      </c>
      <c r="O40" s="14">
        <f>N40/$N$46</f>
        <v>0</v>
      </c>
      <c r="P40" s="12">
        <v>0</v>
      </c>
      <c r="Q40" s="14">
        <f>P40/$P$46</f>
        <v>0</v>
      </c>
      <c r="R40" s="12">
        <v>0</v>
      </c>
      <c r="S40" s="14">
        <f>R40/$R$46</f>
        <v>0</v>
      </c>
      <c r="T40" s="15">
        <v>0</v>
      </c>
      <c r="U40" s="16">
        <f>T40/$T$46</f>
        <v>0</v>
      </c>
      <c r="V40" s="15">
        <v>0</v>
      </c>
      <c r="W40" s="16">
        <f>V40/$V$46</f>
        <v>0</v>
      </c>
      <c r="X40" s="15">
        <v>0</v>
      </c>
      <c r="Y40" s="16">
        <f>X40/$X$46</f>
        <v>0</v>
      </c>
    </row>
    <row r="41" spans="1:25" x14ac:dyDescent="0.25">
      <c r="A41" s="11" t="s">
        <v>22</v>
      </c>
      <c r="B41" s="12">
        <f>'[18]1-3.19'!$B$12</f>
        <v>-205.38300000000001</v>
      </c>
      <c r="C41" s="14">
        <f>B41/$B$46</f>
        <v>-2.3559157908404134E-2</v>
      </c>
      <c r="D41" s="12">
        <v>-205</v>
      </c>
      <c r="E41" s="14">
        <f>D41/$D$46</f>
        <v>-2.0264021094629357E-2</v>
      </c>
      <c r="F41" s="12">
        <f>'[18]1-3.19'!$F$12</f>
        <v>1823</v>
      </c>
      <c r="G41" s="14">
        <f>F41/$F$46</f>
        <v>1.8487268833081156E-3</v>
      </c>
      <c r="H41" s="15">
        <f t="shared" si="6"/>
        <v>-252.857</v>
      </c>
      <c r="I41" s="16">
        <f>H41/$H$46</f>
        <v>-7.7853140110460588E-3</v>
      </c>
      <c r="J41" s="15">
        <f>'[17]1-6.19'!$D$12</f>
        <v>-252.857</v>
      </c>
      <c r="K41" s="16">
        <f>J41/$J$46</f>
        <v>-7.5915100427435059E-3</v>
      </c>
      <c r="L41" s="15">
        <f>'[17]1-6.19'!$F$12</f>
        <v>1645</v>
      </c>
      <c r="M41" s="16">
        <f>L41/$L$46</f>
        <v>1.6371710480482333E-3</v>
      </c>
      <c r="N41" s="12">
        <f t="shared" si="5"/>
        <v>-506.28500000000003</v>
      </c>
      <c r="O41" s="14">
        <f>N41/$N$46</f>
        <v>-1.3787034877183761E-2</v>
      </c>
      <c r="P41" s="12">
        <f>'[19]1-9.19'!$D$12</f>
        <v>-506.28500000000003</v>
      </c>
      <c r="Q41" s="14">
        <f>P41/$P$46</f>
        <v>-1.336919681078892E-2</v>
      </c>
      <c r="R41" s="12">
        <f>'[19]1-9.19'!$F$12</f>
        <v>1509</v>
      </c>
      <c r="S41" s="14">
        <f>R41/$R$46</f>
        <v>1.4839757174761989E-3</v>
      </c>
      <c r="T41" s="15">
        <f>'[20]1-12.19 '!$B$12</f>
        <v>-501.24642</v>
      </c>
      <c r="U41" s="16">
        <f>T41/$T$46</f>
        <v>-1.1457083146169869E-2</v>
      </c>
      <c r="V41" s="15">
        <f>'[20]1-12.19 '!$D$12</f>
        <v>-501.24642</v>
      </c>
      <c r="W41" s="16">
        <f>V41/$V$46</f>
        <v>-1.1143390510381252E-2</v>
      </c>
      <c r="X41" s="15">
        <f>'[20]1-12.19 '!$F$12</f>
        <v>1713</v>
      </c>
      <c r="Y41" s="16">
        <f>X41/$X$46</f>
        <v>1.7256003336362116E-3</v>
      </c>
    </row>
    <row r="42" spans="1:25" x14ac:dyDescent="0.25">
      <c r="A42" s="11" t="s">
        <v>23</v>
      </c>
      <c r="B42" s="12">
        <v>0</v>
      </c>
      <c r="C42" s="14">
        <f>B42/$B$46</f>
        <v>0</v>
      </c>
      <c r="D42" s="12">
        <f t="shared" si="4"/>
        <v>0</v>
      </c>
      <c r="E42" s="14">
        <f>D42/$D$46</f>
        <v>0</v>
      </c>
      <c r="F42" s="12">
        <v>0</v>
      </c>
      <c r="G42" s="14">
        <f>F42/$F$46</f>
        <v>0</v>
      </c>
      <c r="H42" s="15">
        <f t="shared" si="6"/>
        <v>0</v>
      </c>
      <c r="I42" s="16">
        <f>H42/$H$46</f>
        <v>0</v>
      </c>
      <c r="J42" s="15">
        <v>0</v>
      </c>
      <c r="K42" s="16">
        <f>J42/$J$46</f>
        <v>0</v>
      </c>
      <c r="L42" s="15">
        <v>0</v>
      </c>
      <c r="M42" s="16">
        <f>L42/$L$46</f>
        <v>0</v>
      </c>
      <c r="N42" s="12">
        <f t="shared" si="5"/>
        <v>0</v>
      </c>
      <c r="O42" s="14">
        <f>N42/$N$46</f>
        <v>0</v>
      </c>
      <c r="P42" s="12">
        <v>0</v>
      </c>
      <c r="Q42" s="14">
        <f>P42/$P$46</f>
        <v>0</v>
      </c>
      <c r="R42" s="12">
        <v>0</v>
      </c>
      <c r="S42" s="14">
        <f>R42/$R$46</f>
        <v>0</v>
      </c>
      <c r="T42" s="15">
        <v>0</v>
      </c>
      <c r="U42" s="16">
        <f>T42/$T$46</f>
        <v>0</v>
      </c>
      <c r="V42" s="15">
        <v>0</v>
      </c>
      <c r="W42" s="16">
        <f>V42/$V$46</f>
        <v>0</v>
      </c>
      <c r="X42" s="15">
        <v>0</v>
      </c>
      <c r="Y42" s="16">
        <f>X42/$X$46</f>
        <v>0</v>
      </c>
    </row>
    <row r="43" spans="1:25" x14ac:dyDescent="0.25">
      <c r="A43" s="11" t="s">
        <v>24</v>
      </c>
      <c r="B43" s="12">
        <v>0</v>
      </c>
      <c r="C43" s="14">
        <f>B43/$B$46</f>
        <v>0</v>
      </c>
      <c r="D43" s="12">
        <f t="shared" si="4"/>
        <v>0</v>
      </c>
      <c r="E43" s="14">
        <f>D43/$D$46</f>
        <v>0</v>
      </c>
      <c r="F43" s="12">
        <v>0</v>
      </c>
      <c r="G43" s="14">
        <f>F43/$F$46</f>
        <v>0</v>
      </c>
      <c r="H43" s="15">
        <f t="shared" si="6"/>
        <v>0</v>
      </c>
      <c r="I43" s="16">
        <f>H43/$H$46</f>
        <v>0</v>
      </c>
      <c r="J43" s="15">
        <v>0</v>
      </c>
      <c r="K43" s="16">
        <f>J43/$J$46</f>
        <v>0</v>
      </c>
      <c r="L43" s="15">
        <v>0</v>
      </c>
      <c r="M43" s="16">
        <f>L43/$L$46</f>
        <v>0</v>
      </c>
      <c r="N43" s="12">
        <f t="shared" si="5"/>
        <v>0</v>
      </c>
      <c r="O43" s="14">
        <f>N43/$N$46</f>
        <v>0</v>
      </c>
      <c r="P43" s="12">
        <v>0</v>
      </c>
      <c r="Q43" s="14">
        <f>P43/$P$46</f>
        <v>0</v>
      </c>
      <c r="R43" s="12">
        <v>0</v>
      </c>
      <c r="S43" s="14">
        <f>R43/$R$46</f>
        <v>0</v>
      </c>
      <c r="T43" s="15">
        <v>0</v>
      </c>
      <c r="U43" s="16">
        <f>T43/$T$46</f>
        <v>0</v>
      </c>
      <c r="V43" s="15">
        <v>0</v>
      </c>
      <c r="W43" s="16">
        <f>V43/$V$46</f>
        <v>0</v>
      </c>
      <c r="X43" s="15">
        <v>0</v>
      </c>
      <c r="Y43" s="16">
        <f>X43/$X$46</f>
        <v>0</v>
      </c>
    </row>
    <row r="44" spans="1:25" x14ac:dyDescent="0.25">
      <c r="A44" s="11" t="s">
        <v>25</v>
      </c>
      <c r="B44" s="12">
        <v>0</v>
      </c>
      <c r="C44" s="14">
        <f>B44/$B$46</f>
        <v>0</v>
      </c>
      <c r="D44" s="12">
        <f t="shared" si="4"/>
        <v>0</v>
      </c>
      <c r="E44" s="14">
        <f>D44/$D$46</f>
        <v>0</v>
      </c>
      <c r="F44" s="12">
        <v>0</v>
      </c>
      <c r="G44" s="14">
        <f>F44/$F$46</f>
        <v>0</v>
      </c>
      <c r="H44" s="15">
        <f t="shared" si="6"/>
        <v>0</v>
      </c>
      <c r="I44" s="16">
        <f>H44/$H$46</f>
        <v>0</v>
      </c>
      <c r="J44" s="15">
        <v>0</v>
      </c>
      <c r="K44" s="16">
        <f>J44/$J$46</f>
        <v>0</v>
      </c>
      <c r="L44" s="15">
        <v>0</v>
      </c>
      <c r="M44" s="16">
        <f>L44/$L$46</f>
        <v>0</v>
      </c>
      <c r="N44" s="12">
        <f t="shared" si="5"/>
        <v>0</v>
      </c>
      <c r="O44" s="14">
        <f>N44/$N$46</f>
        <v>0</v>
      </c>
      <c r="P44" s="12">
        <v>0</v>
      </c>
      <c r="Q44" s="14">
        <f>P44/$P$46</f>
        <v>0</v>
      </c>
      <c r="R44" s="12">
        <v>0</v>
      </c>
      <c r="S44" s="14">
        <f>R44/$R$46</f>
        <v>0</v>
      </c>
      <c r="T44" s="15">
        <v>0</v>
      </c>
      <c r="U44" s="16">
        <f>T44/$T$46</f>
        <v>0</v>
      </c>
      <c r="V44" s="15">
        <v>0</v>
      </c>
      <c r="W44" s="16">
        <f>V44/$V$46</f>
        <v>0</v>
      </c>
      <c r="X44" s="15">
        <v>0</v>
      </c>
      <c r="Y44" s="16">
        <f>X44/$X$46</f>
        <v>0</v>
      </c>
    </row>
    <row r="45" spans="1:25" x14ac:dyDescent="0.25">
      <c r="A45" s="11" t="s">
        <v>26</v>
      </c>
      <c r="B45" s="12">
        <v>0</v>
      </c>
      <c r="C45" s="14">
        <f>B45/$B$46</f>
        <v>0</v>
      </c>
      <c r="D45" s="12">
        <f t="shared" si="4"/>
        <v>0</v>
      </c>
      <c r="E45" s="14">
        <f>D45/$D$46</f>
        <v>0</v>
      </c>
      <c r="F45" s="12">
        <v>0</v>
      </c>
      <c r="G45" s="14">
        <f>F45/$F$46</f>
        <v>0</v>
      </c>
      <c r="H45" s="15">
        <f t="shared" si="6"/>
        <v>0</v>
      </c>
      <c r="I45" s="16">
        <f>H45/$H$46</f>
        <v>0</v>
      </c>
      <c r="J45" s="15">
        <v>0</v>
      </c>
      <c r="K45" s="16">
        <f>J45/$J$46</f>
        <v>0</v>
      </c>
      <c r="L45" s="15">
        <v>0</v>
      </c>
      <c r="M45" s="16">
        <f>L45/$L$46</f>
        <v>0</v>
      </c>
      <c r="N45" s="12">
        <f t="shared" si="5"/>
        <v>0</v>
      </c>
      <c r="O45" s="14">
        <f>N45/$N$46</f>
        <v>0</v>
      </c>
      <c r="P45" s="12">
        <f>'[19]1-9.19'!$D$13</f>
        <v>0</v>
      </c>
      <c r="Q45" s="14">
        <f>P45/$P$46</f>
        <v>0</v>
      </c>
      <c r="R45" s="12">
        <v>0</v>
      </c>
      <c r="S45" s="14">
        <f>R45/$R$46</f>
        <v>0</v>
      </c>
      <c r="T45" s="15">
        <f>'[20]1-12.19 '!$B$13</f>
        <v>0</v>
      </c>
      <c r="U45" s="16">
        <f>T45/$T$46</f>
        <v>0</v>
      </c>
      <c r="V45" s="15">
        <f>'[20]1-12.19 '!$D$13</f>
        <v>0</v>
      </c>
      <c r="W45" s="16">
        <f>V45/$V$46</f>
        <v>0</v>
      </c>
      <c r="X45" s="15">
        <v>0</v>
      </c>
      <c r="Y45" s="16">
        <f>X45/$X$46</f>
        <v>0</v>
      </c>
    </row>
    <row r="46" spans="1:25" x14ac:dyDescent="0.25">
      <c r="A46" s="18" t="s">
        <v>27</v>
      </c>
      <c r="B46" s="19">
        <f t="shared" ref="B46:P46" si="7">SUM(B33:B45)</f>
        <v>8717.7564155098607</v>
      </c>
      <c r="C46" s="41">
        <f t="shared" si="7"/>
        <v>1</v>
      </c>
      <c r="D46" s="19">
        <f t="shared" si="7"/>
        <v>10116.452161330006</v>
      </c>
      <c r="E46" s="41">
        <f t="shared" si="7"/>
        <v>0.99999999999999989</v>
      </c>
      <c r="F46" s="19">
        <f t="shared" si="7"/>
        <v>986084</v>
      </c>
      <c r="G46" s="41">
        <f t="shared" si="7"/>
        <v>0.99999999999999989</v>
      </c>
      <c r="H46" s="21">
        <f t="shared" si="7"/>
        <v>32478.715648622288</v>
      </c>
      <c r="I46" s="43">
        <f t="shared" si="7"/>
        <v>1.0000000000000002</v>
      </c>
      <c r="J46" s="21">
        <f t="shared" si="7"/>
        <v>33307.866099933352</v>
      </c>
      <c r="K46" s="43">
        <f t="shared" si="7"/>
        <v>1</v>
      </c>
      <c r="L46" s="21">
        <f t="shared" si="7"/>
        <v>1004782</v>
      </c>
      <c r="M46" s="43">
        <f t="shared" si="7"/>
        <v>1</v>
      </c>
      <c r="N46" s="19">
        <f>SUM(N33:N45)</f>
        <v>36721.819050291502</v>
      </c>
      <c r="O46" s="41">
        <f t="shared" si="7"/>
        <v>1</v>
      </c>
      <c r="P46" s="19">
        <f t="shared" si="7"/>
        <v>37869.515062522594</v>
      </c>
      <c r="Q46" s="42">
        <f>P46/$P$46</f>
        <v>1</v>
      </c>
      <c r="R46" s="19">
        <f>SUM(R33:R45)</f>
        <v>1016863</v>
      </c>
      <c r="S46" s="42">
        <f>R46/$R$46</f>
        <v>1</v>
      </c>
      <c r="T46" s="21">
        <f t="shared" ref="T46:Y46" si="8">SUM(T33:T45)</f>
        <v>43749.915541772767</v>
      </c>
      <c r="U46" s="43">
        <f t="shared" si="8"/>
        <v>1.0000000000000002</v>
      </c>
      <c r="V46" s="21">
        <f t="shared" si="8"/>
        <v>44981.499978218992</v>
      </c>
      <c r="W46" s="43">
        <f t="shared" si="8"/>
        <v>1</v>
      </c>
      <c r="X46" s="21">
        <f t="shared" si="8"/>
        <v>992698</v>
      </c>
      <c r="Y46" s="23">
        <f t="shared" si="8"/>
        <v>1</v>
      </c>
    </row>
    <row r="47" spans="1:25" x14ac:dyDescent="0.25">
      <c r="A47" s="37" t="s">
        <v>28</v>
      </c>
      <c r="B47" s="5">
        <f>'[18]1-3.19'!$B$22</f>
        <v>8717.7564155098607</v>
      </c>
      <c r="C47" s="7">
        <f>B47/B49</f>
        <v>1</v>
      </c>
      <c r="D47" s="5">
        <f>'[18]1-3.19'!$D$22</f>
        <v>10116.069161330006</v>
      </c>
      <c r="E47" s="7">
        <f>D47/D49</f>
        <v>1</v>
      </c>
      <c r="F47" s="26">
        <f>'[18]1-3.19'!$F$22</f>
        <v>986084</v>
      </c>
      <c r="G47" s="7">
        <f>F47/F49</f>
        <v>1</v>
      </c>
      <c r="H47" s="8">
        <f>'[17]1-6.19'!$B$22</f>
        <v>32478.715648622288</v>
      </c>
      <c r="I47" s="10">
        <f>H47/$H$49</f>
        <v>1</v>
      </c>
      <c r="J47" s="8">
        <f>'[17]1-6.19'!$D$22</f>
        <v>33307.866099933352</v>
      </c>
      <c r="K47" s="10">
        <f>J47/$J$49</f>
        <v>1</v>
      </c>
      <c r="L47" s="27">
        <f>'[17]1-6.19'!$F$22</f>
        <v>1004782</v>
      </c>
      <c r="M47" s="10">
        <f>L47/L49</f>
        <v>1</v>
      </c>
      <c r="N47" s="5">
        <f>'[19]1-9.19'!$B$22</f>
        <v>36722.045200344997</v>
      </c>
      <c r="O47" s="7">
        <f>N47/N49</f>
        <v>1</v>
      </c>
      <c r="P47" s="5">
        <f>'[19]1-9.19'!$D$22</f>
        <v>37869.515062522594</v>
      </c>
      <c r="Q47" s="7">
        <f>P47/P49</f>
        <v>1</v>
      </c>
      <c r="R47" s="26">
        <f>'[19]1-9.19'!$F$22</f>
        <v>1016863</v>
      </c>
      <c r="S47" s="7">
        <f>R47/R49</f>
        <v>1</v>
      </c>
      <c r="T47" s="15">
        <f>'[20]1-12.19 '!$B$22</f>
        <v>43749.915541772767</v>
      </c>
      <c r="U47" s="16">
        <f>T47/$T$49</f>
        <v>1</v>
      </c>
      <c r="V47" s="8">
        <f>'[20]1-12.19 '!$D$22</f>
        <v>44981.499978218992</v>
      </c>
      <c r="W47" s="16">
        <f>V47/$V$49</f>
        <v>1</v>
      </c>
      <c r="X47" s="27">
        <f>'[20]1-12.19 '!$F$22</f>
        <v>992698</v>
      </c>
      <c r="Y47" s="10">
        <f>X47/X49</f>
        <v>1</v>
      </c>
    </row>
    <row r="48" spans="1:25" x14ac:dyDescent="0.25">
      <c r="A48" s="38" t="s">
        <v>29</v>
      </c>
      <c r="B48" s="12">
        <f>'[18]1-3.19'!$B$23</f>
        <v>0</v>
      </c>
      <c r="C48" s="14">
        <f>B48/B49</f>
        <v>0</v>
      </c>
      <c r="D48" s="12">
        <f>'[18]1-3.19'!$B$23</f>
        <v>0</v>
      </c>
      <c r="E48" s="14">
        <f>D48/D49</f>
        <v>0</v>
      </c>
      <c r="F48" s="29">
        <f>'[18]1-3.19'!$F$23</f>
        <v>0</v>
      </c>
      <c r="G48" s="14">
        <f>F48/F49</f>
        <v>0</v>
      </c>
      <c r="H48" s="15">
        <f>'[17]1-6.19'!$B$23</f>
        <v>0</v>
      </c>
      <c r="I48" s="17">
        <f>H48/H49</f>
        <v>0</v>
      </c>
      <c r="J48" s="15">
        <f>'[17]1-6.19'!$D$23</f>
        <v>0</v>
      </c>
      <c r="K48" s="17">
        <f>J48/J49</f>
        <v>0</v>
      </c>
      <c r="L48" s="30">
        <f>'[17]1-6.19'!$F$23</f>
        <v>0</v>
      </c>
      <c r="M48" s="17">
        <f>L48/L49</f>
        <v>0</v>
      </c>
      <c r="N48" s="12">
        <f>'[19]1-9.19'!$B$23</f>
        <v>0</v>
      </c>
      <c r="O48" s="14">
        <f>N48/N49</f>
        <v>0</v>
      </c>
      <c r="P48" s="12">
        <f>'[19]1-9.19'!$D$23</f>
        <v>0</v>
      </c>
      <c r="Q48" s="14">
        <f>P48/P49</f>
        <v>0</v>
      </c>
      <c r="R48" s="29">
        <f>'[19]1-9.19'!$F$23</f>
        <v>0</v>
      </c>
      <c r="S48" s="14">
        <f>R48/R49</f>
        <v>0</v>
      </c>
      <c r="T48" s="15">
        <f>'[20]1-12.19 '!$B$23</f>
        <v>0</v>
      </c>
      <c r="U48" s="16">
        <f>T48/$T$49</f>
        <v>0</v>
      </c>
      <c r="V48" s="15">
        <f>'[20]1-12.19 '!$D$23</f>
        <v>0</v>
      </c>
      <c r="W48" s="16">
        <f>V48/$V$49</f>
        <v>0</v>
      </c>
      <c r="X48" s="30">
        <f>'[20]1-12.19 '!$F$23</f>
        <v>0</v>
      </c>
      <c r="Y48" s="17">
        <f>X48/X49</f>
        <v>0</v>
      </c>
    </row>
    <row r="49" spans="1:25" x14ac:dyDescent="0.25">
      <c r="A49" s="39" t="s">
        <v>27</v>
      </c>
      <c r="B49" s="19">
        <f>SUM(B47:B48)</f>
        <v>8717.7564155098607</v>
      </c>
      <c r="C49" s="33">
        <f>C47+C48</f>
        <v>1</v>
      </c>
      <c r="D49" s="19">
        <f>SUM(D47:D48)</f>
        <v>10116.069161330006</v>
      </c>
      <c r="E49" s="33">
        <f>E48+E47</f>
        <v>1</v>
      </c>
      <c r="F49" s="19">
        <f>SUM(F47:F48)</f>
        <v>986084</v>
      </c>
      <c r="G49" s="33">
        <f>G48+G47</f>
        <v>1</v>
      </c>
      <c r="H49" s="21">
        <f>SUM(H47:H48)</f>
        <v>32478.715648622288</v>
      </c>
      <c r="I49" s="43">
        <f>SUM(I47:I48)</f>
        <v>1</v>
      </c>
      <c r="J49" s="21">
        <f>SUM(J47:J48)</f>
        <v>33307.866099933352</v>
      </c>
      <c r="K49" s="43">
        <f>SUM(K47:K48)</f>
        <v>1</v>
      </c>
      <c r="L49" s="36">
        <f t="shared" ref="L49:S49" si="9">L47+L48</f>
        <v>1004782</v>
      </c>
      <c r="M49" s="35">
        <f t="shared" si="9"/>
        <v>1</v>
      </c>
      <c r="N49" s="32">
        <f t="shared" si="9"/>
        <v>36722.045200344997</v>
      </c>
      <c r="O49" s="40">
        <f t="shared" si="9"/>
        <v>1</v>
      </c>
      <c r="P49" s="32">
        <f t="shared" si="9"/>
        <v>37869.515062522594</v>
      </c>
      <c r="Q49" s="33">
        <f t="shared" si="9"/>
        <v>1</v>
      </c>
      <c r="R49" s="32">
        <f t="shared" si="9"/>
        <v>1016863</v>
      </c>
      <c r="S49" s="33">
        <f t="shared" si="9"/>
        <v>1</v>
      </c>
      <c r="T49" s="34">
        <f t="shared" ref="T49:Y49" si="10">SUM(T47:T48)</f>
        <v>43749.915541772767</v>
      </c>
      <c r="U49" s="35">
        <f t="shared" si="10"/>
        <v>1</v>
      </c>
      <c r="V49" s="34">
        <f t="shared" si="10"/>
        <v>44981.499978218992</v>
      </c>
      <c r="W49" s="35">
        <f t="shared" si="10"/>
        <v>1</v>
      </c>
      <c r="X49" s="36">
        <f t="shared" si="10"/>
        <v>992698</v>
      </c>
      <c r="Y49" s="35">
        <f t="shared" si="10"/>
        <v>1</v>
      </c>
    </row>
    <row r="50" spans="1:25" x14ac:dyDescent="0.25">
      <c r="A50" s="25" t="s">
        <v>30</v>
      </c>
      <c r="B50" s="5">
        <f>'[18]1-3.19'!$B$32</f>
        <v>1236.0174118695704</v>
      </c>
      <c r="C50" s="7">
        <f>B50/B52</f>
        <v>0.14178159528185</v>
      </c>
      <c r="D50" s="5">
        <f>'[18]1-3.19'!$D$32</f>
        <v>2634.8407918695711</v>
      </c>
      <c r="E50" s="7">
        <f>D50/D52</f>
        <v>0.26046093100486045</v>
      </c>
      <c r="F50" s="26">
        <f>'[18]1-3.19'!$F$32</f>
        <v>124178</v>
      </c>
      <c r="G50" s="7">
        <f>F50/F52</f>
        <v>0.125930448115982</v>
      </c>
      <c r="H50" s="8">
        <f>'[17]1-6.19'!$B$32</f>
        <v>2366.2562925386228</v>
      </c>
      <c r="I50" s="10">
        <f>H50/H52</f>
        <v>7.2855599283495581E-2</v>
      </c>
      <c r="J50" s="8">
        <f>'[17]1-6.19'!$D$32</f>
        <v>3196.2062725386204</v>
      </c>
      <c r="K50" s="10">
        <f>J50/$J$52</f>
        <v>9.5959502867853069E-2</v>
      </c>
      <c r="L50" s="27">
        <f>'[17]1-6.19'!$F$32</f>
        <v>131048</v>
      </c>
      <c r="M50" s="10">
        <f>L50/L52</f>
        <v>0.13042431094506071</v>
      </c>
      <c r="N50" s="5">
        <f>'[19]1-9.19'!$B$32</f>
        <v>2414.4697138981792</v>
      </c>
      <c r="O50" s="7">
        <f>N50/N52</f>
        <v>6.5749870431385873E-2</v>
      </c>
      <c r="P50" s="5">
        <f>'[19]1-9.19'!$D$32</f>
        <v>3562.3921338981745</v>
      </c>
      <c r="Q50" s="7">
        <f>P50/P52</f>
        <v>9.4070180936213804E-2</v>
      </c>
      <c r="R50" s="26">
        <f>'[19]1-9.19'!$F$32</f>
        <v>140112</v>
      </c>
      <c r="S50" s="7">
        <f>R50/R52</f>
        <v>0.13778847298013597</v>
      </c>
      <c r="T50" s="8">
        <f>'[20]1-12.19 '!$B$32</f>
        <v>2253.5468592969337</v>
      </c>
      <c r="U50" s="10">
        <f>T50/$T$52</f>
        <v>5.1509741936421091E-2</v>
      </c>
      <c r="V50" s="8">
        <f>'[20]1-12.19 '!$D$32</f>
        <v>3484.6797592969306</v>
      </c>
      <c r="W50" s="10">
        <f>V50/$V$52</f>
        <v>7.7469176461084838E-2</v>
      </c>
      <c r="X50" s="27">
        <f>'[20]1-12.19 '!$F$32</f>
        <v>121982</v>
      </c>
      <c r="Y50" s="10">
        <f>X50/$X$52</f>
        <v>0.12287926438856531</v>
      </c>
    </row>
    <row r="51" spans="1:25" x14ac:dyDescent="0.25">
      <c r="A51" s="28" t="s">
        <v>31</v>
      </c>
      <c r="B51" s="12">
        <f>'[18]1-3.19'!$B$33</f>
        <v>7481.7390036402903</v>
      </c>
      <c r="C51" s="14">
        <f>B51/B52</f>
        <v>0.85821840471815003</v>
      </c>
      <c r="D51" s="12">
        <f>'[18]1-3.19'!$D$33</f>
        <v>7481.2283694604348</v>
      </c>
      <c r="E51" s="14">
        <f>D51/D52</f>
        <v>0.73953906899513955</v>
      </c>
      <c r="F51" s="29">
        <f>'[18]1-3.19'!$F$33</f>
        <v>861906</v>
      </c>
      <c r="G51" s="14">
        <f>F51/F52</f>
        <v>0.87406955188401803</v>
      </c>
      <c r="H51" s="15">
        <f>'[17]1-6.19'!$B$33</f>
        <v>30112.459356083666</v>
      </c>
      <c r="I51" s="17">
        <f>H51/H52</f>
        <v>0.92714440071650439</v>
      </c>
      <c r="J51" s="15">
        <f>'[17]1-6.19'!$D$33</f>
        <v>30111.659827394731</v>
      </c>
      <c r="K51" s="10">
        <f>J51/$J$52</f>
        <v>0.90404049713214696</v>
      </c>
      <c r="L51" s="30">
        <f>'[17]1-6.19'!$F$33</f>
        <v>873734</v>
      </c>
      <c r="M51" s="17">
        <f>L51/L52</f>
        <v>0.86957568905493932</v>
      </c>
      <c r="N51" s="12">
        <f>'[19]1-9.19'!$B$33</f>
        <v>34307.575486446818</v>
      </c>
      <c r="O51" s="14">
        <f>N51/N52</f>
        <v>0.93425012956861408</v>
      </c>
      <c r="P51" s="12">
        <f>'[19]1-9.19'!$D$33</f>
        <v>34307.12292862442</v>
      </c>
      <c r="Q51" s="14">
        <f>P51/P52</f>
        <v>0.90592981906378622</v>
      </c>
      <c r="R51" s="29">
        <f>'[19]1-9.19'!$F$33</f>
        <v>876751</v>
      </c>
      <c r="S51" s="14">
        <f>R51/R52</f>
        <v>0.86221152701986403</v>
      </c>
      <c r="T51" s="15">
        <f>'[20]1-12.19 '!$B$33</f>
        <v>41496.368682475833</v>
      </c>
      <c r="U51" s="17">
        <f>T51/$T$52</f>
        <v>0.94849025806357889</v>
      </c>
      <c r="V51" s="15">
        <f>'[20]1-12.19 '!$D$33</f>
        <v>41496.820218922061</v>
      </c>
      <c r="W51" s="17">
        <f>V51/$V$52</f>
        <v>0.92253082353891513</v>
      </c>
      <c r="X51" s="30">
        <f>'[20]1-12.19 '!$F$33</f>
        <v>870716</v>
      </c>
      <c r="Y51" s="17">
        <f>X51/X52</f>
        <v>0.87712073561143467</v>
      </c>
    </row>
    <row r="52" spans="1:25" x14ac:dyDescent="0.25">
      <c r="A52" s="44" t="s">
        <v>27</v>
      </c>
      <c r="B52" s="50">
        <f>SUM(B50:B51)</f>
        <v>8717.7564155098607</v>
      </c>
      <c r="C52" s="46">
        <f>C51+C50</f>
        <v>1</v>
      </c>
      <c r="D52" s="50">
        <f>SUM(D50:D51)</f>
        <v>10116.069161330006</v>
      </c>
      <c r="E52" s="46">
        <f>E50+E51</f>
        <v>1</v>
      </c>
      <c r="F52" s="50">
        <f>SUM(F50:F51)</f>
        <v>986084</v>
      </c>
      <c r="G52" s="46">
        <f>G51+G50</f>
        <v>1</v>
      </c>
      <c r="H52" s="51">
        <f>H50+H51</f>
        <v>32478.715648622288</v>
      </c>
      <c r="I52" s="52">
        <f>SUM(I50:I51)</f>
        <v>1</v>
      </c>
      <c r="J52" s="51">
        <f>SUM(J50:J51)</f>
        <v>33307.866099933352</v>
      </c>
      <c r="K52" s="52">
        <f>SUM(K50:K51)</f>
        <v>1</v>
      </c>
      <c r="L52" s="49">
        <f t="shared" ref="L52:S52" si="11">L50+L51</f>
        <v>1004782</v>
      </c>
      <c r="M52" s="48">
        <f t="shared" si="11"/>
        <v>1</v>
      </c>
      <c r="N52" s="45">
        <f t="shared" si="11"/>
        <v>36722.045200344997</v>
      </c>
      <c r="O52" s="46">
        <f t="shared" si="11"/>
        <v>1</v>
      </c>
      <c r="P52" s="45">
        <f t="shared" si="11"/>
        <v>37869.515062522594</v>
      </c>
      <c r="Q52" s="46">
        <f t="shared" si="11"/>
        <v>1</v>
      </c>
      <c r="R52" s="45">
        <f t="shared" si="11"/>
        <v>1016863</v>
      </c>
      <c r="S52" s="46">
        <f t="shared" si="11"/>
        <v>1</v>
      </c>
      <c r="T52" s="47">
        <f t="shared" ref="T52:Y52" si="12">SUM(T50:T51)</f>
        <v>43749.915541772767</v>
      </c>
      <c r="U52" s="48">
        <f t="shared" si="12"/>
        <v>1</v>
      </c>
      <c r="V52" s="47">
        <f t="shared" si="12"/>
        <v>44981.499978218992</v>
      </c>
      <c r="W52" s="48">
        <f t="shared" si="12"/>
        <v>1</v>
      </c>
      <c r="X52" s="49">
        <f t="shared" si="12"/>
        <v>992698</v>
      </c>
      <c r="Y52" s="48">
        <f t="shared" si="12"/>
        <v>1</v>
      </c>
    </row>
    <row r="53" spans="1:25" hidden="1" x14ac:dyDescent="0.25"/>
    <row r="54" spans="1:25" hidden="1" x14ac:dyDescent="0.25"/>
    <row r="55" spans="1:25" hidden="1" x14ac:dyDescent="0.25"/>
    <row r="56" spans="1:25" hidden="1" x14ac:dyDescent="0.25"/>
    <row r="57" spans="1:25" hidden="1" x14ac:dyDescent="0.25"/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PublishingStartDate xmlns="http://schemas.microsoft.com/sharepoint/v3" xsi:nil="true"/>
    <PublishingExpirationDat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D6CADE24-220A-4F69-BC1E-E956CE6BF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802973-06E9-4862-9B5D-9C60AB8869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F1771C-02B3-4722-AB65-72DA05B9A625}">
  <ds:schemaRefs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sharepoint/v3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כללי והון</vt:lpstr>
      <vt:lpstr>חיים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ערכים חיים ואלמנטר להגשה רבעון 4 19</dc:title>
  <dc:creator>עדן יעקב, רו"ח</dc:creator>
  <cp:lastModifiedBy>User</cp:lastModifiedBy>
  <dcterms:created xsi:type="dcterms:W3CDTF">2019-12-08T06:51:24Z</dcterms:created>
  <dcterms:modified xsi:type="dcterms:W3CDTF">2022-02-07T19:40:06Z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