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כללי'!$A$1:$H$71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50" i="24" l="1"/>
  <c r="H37" i="24"/>
  <c r="H14" i="24"/>
  <c r="H15" i="20"/>
  <c r="H15" i="18"/>
  <c r="H15" i="10"/>
  <c r="H15" i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55" i="24" l="1"/>
  <c r="D56" i="24"/>
  <c r="D53" i="24"/>
  <c r="D54" i="24"/>
  <c r="D52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69" i="24" l="1"/>
  <c r="H33" i="24"/>
  <c r="H36" i="24" l="1"/>
  <c r="D35" i="24"/>
  <c r="C35" i="24"/>
  <c r="H34" i="24"/>
  <c r="B34" i="24"/>
  <c r="B35" i="24" s="1"/>
  <c r="H32" i="24"/>
  <c r="H30" i="24"/>
  <c r="H28" i="24"/>
  <c r="H26" i="24"/>
  <c r="H35" i="24" l="1"/>
  <c r="H13" i="24"/>
  <c r="C12" i="24"/>
  <c r="B12" i="24"/>
  <c r="H11" i="24"/>
  <c r="H10" i="24"/>
  <c r="H9" i="24"/>
  <c r="H7" i="24"/>
  <c r="H5" i="24"/>
  <c r="H3" i="24"/>
  <c r="H49" i="24"/>
  <c r="D48" i="24"/>
  <c r="C48" i="24"/>
  <c r="H47" i="24"/>
  <c r="H46" i="24"/>
  <c r="H45" i="24"/>
  <c r="H43" i="24"/>
  <c r="B43" i="24"/>
  <c r="H41" i="24"/>
  <c r="B41" i="24"/>
  <c r="H39" i="24"/>
  <c r="B39" i="24"/>
  <c r="B48" i="24" l="1"/>
  <c r="H48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<sst xmlns="http://schemas.openxmlformats.org/spreadsheetml/2006/main" count="1404" uniqueCount="518">
  <si>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</si>
  <si>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</si>
  <si>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</si>
  <si>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</si>
  <si>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</si>
  <si>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</si>
  <si>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</si>
  <si>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</si>
  <si>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</si>
  <si>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</si>
  <si>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</si>
  <si>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</si>
  <si>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</si>
  <si>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</si>
  <si>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</si>
  <si>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</si>
  <si>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</si>
  <si>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</si>
  <si>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</si>
  <si>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</si>
  <si>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</si>
  <si>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</si>
  <si>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</si>
  <si>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</si>
  <si>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</si>
  <si>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</si>
  <si>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</si>
  <si>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</si>
  <si>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</si>
  <si>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</si>
  <si>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</si>
  <si>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</si>
  <si>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</si>
  <si>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</si>
  <si>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</si>
  <si>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</si>
  <si>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</si>
  <si>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</si>
  <si>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</si>
  <si>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</si>
  <si>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</si>
  <si>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</si>
  <si>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</si>
  <si>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</si>
  <si>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</si>
  <si>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</si>
  <si>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</si>
  <si>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</si>
  <si>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</si>
  <si>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</si>
  <si>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</si>
  <si>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</si>
  <si>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</si>
  <si>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</si>
  <si>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</si>
  <si>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</si>
  <si>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</si>
  <si>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</si>
  <si>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</si>
  <si>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</si>
  <si>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</si>
  <si>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</si>
  <si>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</si>
  <si>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</si>
  <si>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</si>
  <si>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</si>
  <si>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</si>
  <si>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</si>
  <si>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</si>
  <si>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</si>
  <si>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</si>
  <si>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</si>
  <si>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</si>
  <si>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</si>
  <si>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</si>
  <si>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</si>
  <si>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</si>
  <si>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</si>
  <si>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</si>
  <si>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</si>
  <si>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</si>
  <si>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</si>
  <si>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</si>
  <si>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</si>
  <si>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</si>
  <si>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</si>
  <si>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</si>
  <si>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</si>
  <si>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</si>
  <si>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</si>
  <si>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</si>
  <si>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</si>
  <si>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</si>
  <si>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</si>
  <si>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</si>
  <si>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</si>
  <si>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</si>
  <si>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</si>
  <si>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</si>
  <si>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</si>
  <si>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</si>
  <si>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</si>
  <si>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</si>
  <si>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</si>
  <si>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</si>
  <si>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</si>
  <si>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</si>
  <si>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</si>
  <si>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</si>
  <si>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</si>
  <si>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</si>
  <si>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</si>
  <si>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</si>
  <si>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</si>
  <si>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</si>
  <si>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</si>
  <si>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</si>
  <si>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</si>
  <si>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</si>
  <si>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</si>
  <si>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</si>
  <si>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</si>
  <si>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</si>
  <si>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</si>
  <si>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</si>
  <si>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</si>
  <si>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</si>
  <si>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</si>
  <si>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</si>
  <si>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</si>
  <si>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</si>
  <si>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</si>
  <si>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</si>
  <si>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</si>
  <si>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</si>
  <si>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</si>
  <si>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</si>
  <si>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</si>
  <si>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</si>
  <si>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</si>
  <si>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</si>
  <si>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</si>
  <si>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</si>
  <si>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</si>
  <si>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</si>
  <si>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</si>
  <si>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</si>
  <si>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</si>
  <si>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</si>
  <si>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</si>
  <si>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</si>
  <si>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</si>
  <si>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</si>
  <si>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</si>
  <si>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</si>
  <si>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</si>
  <si>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</si>
  <si>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</si>
  <si>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</si>
  <si>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</si>
  <si>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</si>
  <si>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</si>
  <si>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</si>
  <si>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</si>
  <si>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</si>
  <si>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</si>
  <si>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</si>
  <si>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</si>
  <si>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</si>
  <si>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</si>
  <si>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</si>
  <si>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</si>
  <si>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</si>
  <si>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</si>
  <si>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</si>
  <si>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</si>
  <si>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</si>
  <si>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</si>
  <si>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</si>
  <si>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</si>
  <si>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</si>
  <si>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</si>
  <si>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</si>
  <si>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</si>
  <si>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</si>
  <si>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</si>
  <si>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</si>
  <si>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</si>
  <si>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</si>
  <si>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</si>
  <si>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</si>
  <si>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</si>
  <si>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</si>
  <si>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</si>
  <si>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</si>
  <si>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</si>
  <si>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</si>
  <si>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</si>
  <si>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</si>
  <si>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</si>
  <si>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</si>
  <si>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</si>
  <si>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</si>
  <si>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</si>
  <si>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</si>
  <si>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</si>
  <si>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</si>
  <si>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</si>
  <si>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</si>
  <si>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</si>
  <si>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</si>
  <si>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</si>
  <si>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</si>
  <si>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</si>
  <si>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</si>
  <si>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</si>
  <si>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</si>
  <si>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</si>
  <si>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</si>
  <si>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</si>
  <si>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</si>
  <si>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</si>
  <si>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</si>
  <si>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</si>
  <si>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</si>
  <si>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</si>
  <si>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</si>
  <si>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</si>
  <si>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</si>
  <si>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</si>
  <si>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</si>
  <si>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</si>
  <si>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</si>
  <si>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</si>
  <si>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</si>
  <si>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</si>
  <si>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</si>
  <si>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</si>
  <si>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</si>
  <si>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</si>
  <si>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</si>
  <si>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</si>
  <si>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</si>
  <si>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</si>
  <si>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</si>
  <si>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</si>
  <si>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</si>
  <si>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</si>
  <si>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</si>
  <si>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</si>
  <si>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</si>
  <si>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</si>
  <si>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</si>
  <si>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</si>
  <si>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</si>
  <si>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</si>
  <si>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</si>
  <si>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</si>
  <si>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</si>
  <si>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</si>
  <si>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</si>
  <si>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</si>
  <si>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</si>
  <si>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</si>
  <si>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</si>
  <si>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</si>
  <si>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</si>
  <si>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</si>
  <si>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</si>
  <si>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</si>
  <si>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</si>
  <si>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</si>
  <si>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</si>
  <si>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</si>
  <si>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</si>
  <si>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</si>
  <si>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</si>
  <si>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</si>
  <si>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</si>
  <si>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</si>
  <si>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</si>
  <si>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</si>
  <si>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</si>
  <si>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</si>
  <si>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</si>
  <si>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</si>
  <si>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</si>
  <si>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</si>
  <si>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</si>
  <si>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</si>
  <si>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</si>
  <si>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</si>
  <si>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</si>
  <si>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</si>
  <si>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</si>
  <si>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</si>
  <si>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</si>
  <si>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</si>
  <si>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</si>
  <si>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</si>
  <si>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</si>
  <si>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</si>
  <si>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</si>
  <si>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</si>
  <si>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</si>
  <si>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</si>
  <si>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</si>
  <si>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</si>
  <si>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</si>
  <si>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</si>
  <si>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</si>
  <si>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</si>
  <si>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</si>
  <si>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</si>
  <si>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</si>
  <si>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</si>
  <si>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</si>
  <si>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</si>
  <si>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</si>
  <si>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</si>
  <si>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</si>
  <si>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</si>
  <si>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</si>
  <si>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</si>
  <si>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</si>
  <si>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</si>
  <si>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</si>
  <si>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</si>
  <si>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</si>
  <si>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</si>
  <si>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</si>
  <si>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</si>
  <si>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</si>
  <si>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</si>
  <si>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</si>
  <si>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</si>
  <si>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</si>
  <si>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</si>
  <si>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</si>
  <si>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</si>
  <si>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</si>
  <si>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</si>
  <si>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</si>
  <si>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</si>
  <si>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</si>
  <si>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</si>
  <si>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</si>
  <si>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</si>
  <si>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</si>
  <si>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</si>
  <si>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</si>
  <si>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</si>
  <si>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</si>
  <si>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</si>
  <si>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</si>
  <si>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</si>
  <si>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</si>
  <si>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</si>
  <si>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</si>
  <si>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</si>
  <si>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</si>
  <si>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</si>
  <si>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</si>
  <si>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</si>
  <si>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</si>
  <si>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</si>
  <si>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</si>
  <si>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</si>
  <si>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</si>
  <si>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</si>
  <si>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</si>
  <si>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</si>
  <si>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</si>
  <si>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</si>
  <si>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</si>
  <si>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</si>
  <si>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</si>
  <si>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</si>
  <si>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</si>
  <si>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</si>
  <si>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</si>
  <si>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</si>
  <si>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</si>
  <si>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</si>
  <si>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</si>
  <si>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</si>
  <si>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</si>
  <si>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</si>
  <si>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</si>
  <si>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</si>
  <si>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</si>
  <si>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</si>
  <si>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</si>
  <si>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</si>
  <si>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</si>
  <si>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</si>
  <si>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</si>
  <si>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</si>
  <si>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</si>
  <si>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</si>
  <si>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</si>
  <si>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</si>
  <si>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</si>
  <si>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</si>
  <si>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</si>
  <si>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</si>
  <si>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</si>
  <si>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</si>
  <si>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</si>
  <si>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</si>
  <si>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</si>
  <si>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</si>
  <si>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</si>
  <si>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</si>
  <si>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</si>
  <si>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</si>
  <si>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</si>
  <si>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</si>
  <si>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</si>
  <si>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</si>
  <si>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</si>
  <si>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</si>
  <si>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</si>
  <si>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</si>
  <si>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</si>
  <si>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</si>
  <si>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</si>
  <si>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</si>
  <si>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</si>
  <si>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</si>
  <si>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</si>
  <si>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</si>
  <si>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</si>
  <si>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</si>
  <si>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</si>
  <si>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</si>
  <si>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</si>
  <si>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</si>
  <si>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</si>
  <si>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</si>
  <si>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</si>
  <si>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</si>
  <si>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</si>
  <si>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</si>
  <si>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</si>
  <si>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</si>
  <si>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</si>
  <si>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</si>
  <si>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</si>
  <si>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</si>
  <si>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</si>
  <si>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</si>
  <si>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</si>
  <si>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</si>
  <si>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</si>
  <si>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</si>
  <si>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</si>
  <si>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</si>
  <si>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</si>
  <si>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</si>
  <si>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</si>
  <si>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</si>
  <si>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</si>
  <si>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</si>
  <si>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</si>
  <si>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</si>
  <si>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</si>
  <si>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</si>
  <si>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</si>
  <si>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</si>
  <si>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</si>
  <si>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</si>
  <si>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</si>
  <si>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</si>
  <si>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</si>
  <si>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</si>
  <si>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</si>
  <si>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</si>
  <si>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</si>
  <si>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</si>
  <si>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</si>
  <si>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</si>
  <si>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</si>
  <si>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</si>
  <si>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</si>
  <si>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</si>
  <si>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</si>
  <si>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</si>
  <si>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</si>
  <si>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</si>
  <si>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</si>
  <si>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</si>
  <si>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</si>
  <si>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שינוי ממדיניות בתחילת שנה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</si>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</sst>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  <font>
      <sz val="11"/>
      <color theme="1"/>
      <name val="Arial"/>
      <scheme val="minor"/>
    </font>
    <font>
      <sz val="1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80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17" fillId="10" borderId="36" xfId="3" applyNumberFormat="1" applyFont="1" applyFill="1" applyBorder="1" applyAlignment="1">
      <alignment horizontal="center" vertical="center"/>
    </xf>
    <xf numFmtId="9" fontId="17" fillId="4" borderId="36" xfId="3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17" xfId="0" applyFont="1" applyBorder="1" applyAlignment="1">
      <alignment horizontal="center"/>
    </xf>
    <xf numFmtId="10" fontId="0" fillId="3" borderId="56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10" fontId="0" fillId="3" borderId="38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10" fontId="10" fillId="0" borderId="43" xfId="1" applyNumberFormat="1" applyFont="1" applyBorder="1" applyAlignment="1">
      <alignment vertical="center"/>
    </xf>
    <xf numFmtId="9" fontId="10" fillId="10" borderId="4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0" fontId="0" fillId="3" borderId="63" xfId="3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57" xfId="3" applyNumberFormat="1" applyFont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164" fontId="17" fillId="10" borderId="0" xfId="3" applyNumberFormat="1" applyFont="1" applyFill="1" applyAlignment="1">
      <alignment horizontal="center" vertical="center"/>
    </xf>
    <xf numFmtId="164" fontId="17" fillId="4" borderId="13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7" fillId="0" borderId="0" xfId="3" applyNumberFormat="1" applyFont="1" applyFill="1" applyAlignment="1">
      <alignment horizontal="center" vertical="center"/>
    </xf>
    <xf numFmtId="164" fontId="17" fillId="10" borderId="13" xfId="3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0" fontId="10" fillId="0" borderId="45" xfId="3" applyBorder="1" applyAlignment="1">
      <alignment horizontal="center" vertical="center"/>
    </xf>
    <xf numFmtId="0" fontId="0" fillId="0" borderId="30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0" fontId="7" fillId="10" borderId="13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9" fontId="10" fillId="0" borderId="27" xfId="3" applyNumberFormat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0" fillId="0" borderId="22" xfId="0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38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137" tableBorderDxfId="136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35"/>
    <tableColumn id="4" name="שיעור חשיפה מומלץ לשנת 2020" dataDxfId="134"/>
    <tableColumn id="5" name="טווח סטייה"/>
    <tableColumn id="6" name="גבולות שיעור החשיפה הצפויה" dataDxfId="133"/>
    <tableColumn id="7" name="מדד ייחוס"/>
    <tableColumn id="8" name="שינוי ממדיניות 2019" dataDxfId="132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2:H15" totalsRowShown="0" headerRowBorderDxfId="71" tableBorderDxfId="70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69" dataCellStyle="Normal 100"/>
    <tableColumn id="3" name="מדיניות השקעות 2019" dataDxfId="68" dataCellStyle="Normal 100"/>
    <tableColumn id="4" name="שיעור חשיפה מומלץ לשנת 2020" dataDxfId="67" dataCellStyle="Normal 100"/>
    <tableColumn id="5" name="טווח סטייה" dataDxfId="66"/>
    <tableColumn id="6" name="גבולות שיעור החשיפה הצפויה" dataDxfId="65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11.xml><?xml version="1.0" encoding="utf-8"?>
<table xmlns="http://schemas.openxmlformats.org/spreadsheetml/2006/main" id="11" name="טבלה11" displayName="טבלה11" ref="A16:E18" totalsRowShown="0" headerRowDxfId="64" headerRowBorderDxfId="63" tableBorderDxfId="62" totalsRowBorderDxfId="61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60" dataCellStyle="Percent"/>
    <tableColumn id="2" name="שיעור חשיפה מומלץ לשנת 2020" dataDxfId="59"/>
    <tableColumn id="3" name="שינוי החל מתאריך 27.4.20" dataDxfId="58"/>
    <tableColumn id="4" name="שינוי ממדיניות בתחילת שנה" dataDxfId="57">
      <calculatedColumnFormula>C17-B17</calculatedColumnFormula>
    </tableColumn>
    <tableColumn id="5" name="גבולות גזרה חדשים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2.xml><?xml version="1.0" encoding="utf-8"?>
<table xmlns="http://schemas.openxmlformats.org/spreadsheetml/2006/main" id="12" name="טבלה12" displayName="טבלה12" ref="A2:H14" totalsRowShown="0" headerRowBorderDxfId="55" tableBorderDxfId="5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53" dataCellStyle="Normal 100"/>
    <tableColumn id="3" name="מדיניות השקעות 2019" dataDxfId="52" dataCellStyle="Normal 100"/>
    <tableColumn id="4" name="שיעור חשיפה מומלץ לשנת 2020" dataDxfId="51" dataCellStyle="Normal 100"/>
    <tableColumn id="5" name="טווח סטייה" dataDxfId="50"/>
    <tableColumn id="6" name="גבולות שיעור החשיפה הצפויה" dataDxfId="49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13.xml><?xml version="1.0" encoding="utf-8"?>
<table xmlns="http://schemas.openxmlformats.org/spreadsheetml/2006/main" id="13" name="טבלה13" displayName="טבלה13" ref="A2:B6" totalsRowShown="0" headerRowDxfId="48" tableBorderDxfId="47">
  <autoFilter ref="A2:B6">
    <filterColumn colId="0" hiddenButton="1"/>
    <filterColumn colId="1" hiddenButton="1"/>
  </autoFilter>
  <tableColumns count="2">
    <tableColumn id="1" name="מדיניות השקעה" dataDxfId="46"/>
    <tableColumn id="2" name="מדד יחוס" dataDxfId="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14.xml><?xml version="1.0" encoding="utf-8"?>
<table xmlns="http://schemas.openxmlformats.org/spreadsheetml/2006/main" id="14" name="טבלה14" displayName="טבלה14" ref="A3:B5" totalsRowShown="0" headerRowDxfId="44" tableBorderDxfId="43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15.xml><?xml version="1.0" encoding="utf-8"?>
<table xmlns="http://schemas.openxmlformats.org/spreadsheetml/2006/main" id="15" name="טבלה15" displayName="טבלה15" ref="A3:B6" totalsRowShown="0" headerRowDxfId="41" tableBorderDxfId="40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6.xml><?xml version="1.0" encoding="utf-8"?>
<table xmlns="http://schemas.openxmlformats.org/spreadsheetml/2006/main" id="16" name="טבלה16" displayName="טבלה16" ref="A2:H14" totalsRowShown="0" headerRowBorderDxfId="38" tableBorderDxfId="37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17.xml><?xml version="1.0" encoding="utf-8"?>
<table xmlns="http://schemas.openxmlformats.org/spreadsheetml/2006/main" id="17" name="טבלה17" displayName="טבלה17" ref="A15:E17" totalsRowShown="0" headerRowDxfId="36" tableBorderDxfId="35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4" dataCellStyle="Percent"/>
    <tableColumn id="2" name="שיעור חשיפה מומלץ לשנת 2020" dataDxfId="33"/>
    <tableColumn id="3" name="שינוי החל מתאריך 26.3.20" dataDxfId="32"/>
    <tableColumn id="4" name="שינוי ממדיניות בתחילת שנה" dataDxfId="31">
      <calculatedColumnFormula>C16-B16</calculatedColumnFormula>
    </tableColumn>
    <tableColumn id="5" name="גבולות גזרה חדשים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8.xml><?xml version="1.0" encoding="utf-8"?>
<table xmlns="http://schemas.openxmlformats.org/spreadsheetml/2006/main" id="18" name="טבלה18" displayName="טבלה18" ref="A20:E22" totalsRowShown="0" headerRowDxfId="29" tableBorderDxfId="28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7" dataCellStyle="Percent"/>
    <tableColumn id="2" name="שיעור חשיפה מומלץ לשנת 2020" dataDxfId="26"/>
    <tableColumn id="3" name="שינוי החל מתאריך 27.4.20" dataDxfId="25"/>
    <tableColumn id="4" name="שינוי ממדיניות בתחילת שנה" dataDxfId="24">
      <calculatedColumnFormula>C21-B21</calculatedColumnFormula>
    </tableColumn>
    <tableColumn id="5" name="גבולות גזרה חדשים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9.xml><?xml version="1.0" encoding="utf-8"?>
<table xmlns="http://schemas.openxmlformats.org/spreadsheetml/2006/main" id="19" name="טבלה19" displayName="טבלה19" ref="A25:H37" totalsRowShown="0" headerRowBorderDxfId="22" tableBorderDxfId="21">
  <autoFilter ref="A25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D26-C26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2.xml><?xml version="1.0" encoding="utf-8"?>
<table xmlns="http://schemas.openxmlformats.org/spreadsheetml/2006/main" id="2" name="טבלה2" displayName="טבלה2" ref="A2:H15" totalsRowShown="0" tableBorderDxfId="131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30" dataCellStyle="Normal 100"/>
    <tableColumn id="4" name="שיעור חשיפה מומלץ לשנת 2020" dataDxfId="129" dataCellStyle="Normal 100"/>
    <tableColumn id="5" name="טווח סטייה" dataDxfId="128"/>
    <tableColumn id="6" name="גבולות שיעור החשיפה הצפויה" dataDxfId="127"/>
    <tableColumn id="7" name="מדד ייחוס"/>
    <tableColumn id="8" name="שינוי ממדיניות 2019" dataDxfId="126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20.xml><?xml version="1.0" encoding="utf-8"?>
<table xmlns="http://schemas.openxmlformats.org/spreadsheetml/2006/main" id="20" name="טבלה20" displayName="טבלה20" ref="A38:H50" totalsRowShown="0" headerRowBorderDxfId="20" tableBorderDxfId="19">
  <autoFilter ref="A38:H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D39-C39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21.xml><?xml version="1.0" encoding="utf-8"?>
<table xmlns="http://schemas.openxmlformats.org/spreadsheetml/2006/main" id="21" name="טבלה21" displayName="טבלה21" ref="A51:E56" totalsRowShown="0" headerRowDxfId="18" headerRowBorderDxfId="17" tableBorderDxfId="16" totalsRowBorderDxfId="15" headerRowCellStyle="Normal 100">
  <autoFilter ref="A51:E5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בתחילת שנה" dataDxfId="13">
      <calculatedColumnFormula>C52-B52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22.xml><?xml version="1.0" encoding="utf-8"?>
<table xmlns="http://schemas.openxmlformats.org/spreadsheetml/2006/main" id="22" name="טבלה22" displayName="טבלה22" ref="A59:F70" totalsRowShown="0" headerRowBorderDxfId="11" tableBorderDxfId="10">
  <autoFilter ref="A59:F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23.xml><?xml version="1.0" encoding="utf-8"?>
<table xmlns="http://schemas.openxmlformats.org/spreadsheetml/2006/main" id="23" name="טבלה23" displayName="טבלה23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3.xml><?xml version="1.0" encoding="utf-8"?>
<table xmlns="http://schemas.openxmlformats.org/spreadsheetml/2006/main" id="3" name="טבלה3" displayName="טבלה3" ref="A16:E18" totalsRowShown="0" headerRowDxfId="125" headerRowBorderDxfId="124" tableBorderDxfId="123" totalsRowBorderDxfId="122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1" dataCellStyle="Percent"/>
    <tableColumn id="2" name="שיעור חשיפה מומלץ לשנת 2020" dataDxfId="120"/>
    <tableColumn id="3" name="שינוי החל מתאריך 27.4.20" dataDxfId="119"/>
    <tableColumn id="4" name="שינוי ממדיניות בתחילת שנה" dataDxfId="118">
      <calculatedColumnFormula>C17-B17</calculatedColumnFormula>
    </tableColumn>
    <tableColumn id="5" name="גבולות גזרה חדשים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4.xml><?xml version="1.0" encoding="utf-8"?>
<table xmlns="http://schemas.openxmlformats.org/spreadsheetml/2006/main" id="4" name="טבלה4" displayName="טבלה4" ref="A2:H15" totalsRowShown="0" headerRowBorderDxfId="116" tableBorderDxfId="115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114" dataCellStyle="Normal 100"/>
    <tableColumn id="4" name="שיעור חשיפה מומלץ לשנת 2020" dataDxfId="113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5.xml><?xml version="1.0" encoding="utf-8"?>
<table xmlns="http://schemas.openxmlformats.org/spreadsheetml/2006/main" id="5" name="טבלה5" displayName="טבלה5" ref="A16:E18" totalsRowShown="0" headerRowDxfId="112" headerRowBorderDxfId="111" tableBorderDxfId="110" totalsRowBorderDxfId="109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08" dataCellStyle="Percent"/>
    <tableColumn id="2" name="שיעור חשיפה מומלץ לשנת 2020" dataDxfId="107"/>
    <tableColumn id="3" name="שינוי החל מתאריך 27.4.20" dataDxfId="106"/>
    <tableColumn id="4" name="שינוי ממדיניות בתחילת שנה" dataDxfId="105">
      <calculatedColumnFormula>C17-B17</calculatedColumnFormula>
    </tableColumn>
    <tableColumn id="5" name="גבולות גזרה חדשים" dataDxfId="1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6.xml><?xml version="1.0" encoding="utf-8"?>
<table xmlns="http://schemas.openxmlformats.org/spreadsheetml/2006/main" id="6" name="טבלה6" displayName="טבלה6" ref="A2:H15" totalsRowShown="0" headerRowBorderDxfId="103" tableBorderDxfId="102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01" dataCellStyle="Normal 100"/>
    <tableColumn id="3" name="מדיניות השקעות 2019" dataDxfId="100" dataCellStyle="Normal 100"/>
    <tableColumn id="4" name="שיעור חשיפה מומלץ לשנת 2020" dataDxfId="99" dataCellStyle="Normal 100"/>
    <tableColumn id="5" name="טווח סטייה" dataDxfId="98"/>
    <tableColumn id="6" name="גבולות שיעור החשיפה הצפויה" dataDxfId="97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7.xml><?xml version="1.0" encoding="utf-8"?>
<table xmlns="http://schemas.openxmlformats.org/spreadsheetml/2006/main" id="7" name="טבלה7" displayName="טבלה7" ref="A16:E18" totalsRowShown="0" headerRowDxfId="96" headerRowBorderDxfId="95" tableBorderDxfId="94" totalsRowBorderDxfId="93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2" dataCellStyle="Percent"/>
    <tableColumn id="2" name="שיעור חשיפה מומלץ לשנת 2020" dataDxfId="91"/>
    <tableColumn id="3" name="שינוי החל מתאריך 27.4.20" dataDxfId="90"/>
    <tableColumn id="4" name="שינוי ממדיניות בתחילת שנה" dataDxfId="89">
      <calculatedColumnFormula>C17-B17</calculatedColumnFormula>
    </tableColumn>
    <tableColumn id="5" name="גבולות גזרה חדשים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8.xml><?xml version="1.0" encoding="utf-8"?>
<table xmlns="http://schemas.openxmlformats.org/spreadsheetml/2006/main" id="8" name="טבלה8" displayName="טבלה8" ref="A2:H15" totalsRowShown="0" headerRowBorderDxfId="87" tableBorderDxfId="86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85" dataCellStyle="Normal 100"/>
    <tableColumn id="3" name="מדיניות השקעות 2019" dataDxfId="84" dataCellStyle="Normal 100"/>
    <tableColumn id="4" name="שיעור חשיפה מומלץ לשנת 2020" dataDxfId="83" dataCellStyle="Normal 100"/>
    <tableColumn id="5" name="טווח סטייה" dataDxfId="82"/>
    <tableColumn id="6" name="גבולות שיעור החשיפה הצפויה" dataDxfId="81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9.xml><?xml version="1.0" encoding="utf-8"?>
<table xmlns="http://schemas.openxmlformats.org/spreadsheetml/2006/main" id="9" name="טבלה9" displayName="טבלה9" ref="A16:E18" totalsRowShown="0" headerRowDxfId="80" headerRowBorderDxfId="79" tableBorderDxfId="78" totalsRowBorderDxfId="77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76" dataCellStyle="Percent"/>
    <tableColumn id="2" name="שיעור חשיפה מומלץ לשנת 2020" dataDxfId="75"/>
    <tableColumn id="3" name="שינוי החל מתאריך 27.4.20" dataDxfId="74"/>
    <tableColumn id="4" name="שינוי ממדיניות בתחילת שנה" dataDxfId="73">
      <calculatedColumnFormula>C17-B17</calculatedColumnFormula>
    </tableColumn>
    <tableColumn id="5" name="גבולות גזרה חדשים" dataDxfId="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9" sqref="A9"/>
    </sheetView>
  </sheetViews>
  <sheetFormatPr defaultColWidth="0" defaultRowHeight="14.25" zeroHeight="1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29</v>
      </c>
      <c r="B1" s="1"/>
      <c r="C1" s="2"/>
      <c r="D1" s="2"/>
      <c r="E1" s="3"/>
      <c r="F1" s="4"/>
    </row>
    <row r="2" spans="1:8" ht="15.75" thickBot="1">
      <c r="A2" s="234" t="s">
        <v>0</v>
      </c>
      <c r="B2" s="235" t="s">
        <v>450</v>
      </c>
      <c r="C2" s="236" t="s">
        <v>431</v>
      </c>
      <c r="D2" s="237" t="s">
        <v>440</v>
      </c>
      <c r="E2" s="238" t="s">
        <v>1</v>
      </c>
      <c r="F2" s="239" t="s">
        <v>2</v>
      </c>
      <c r="G2" s="56" t="s">
        <v>3</v>
      </c>
      <c r="H2" s="240" t="s">
        <v>467</v>
      </c>
    </row>
    <row r="3" spans="1:8" ht="15" customHeight="1">
      <c r="A3" s="217" t="s">
        <v>437</v>
      </c>
      <c r="B3" s="203">
        <f>36.67%+0.74%</f>
        <v>0.37410000000000004</v>
      </c>
      <c r="C3" s="204">
        <v>0.36</v>
      </c>
      <c r="D3" s="205">
        <v>0.38</v>
      </c>
      <c r="E3" s="206" t="s">
        <v>6</v>
      </c>
      <c r="F3" s="207" t="s">
        <v>435</v>
      </c>
      <c r="G3" s="50" t="s">
        <v>39</v>
      </c>
      <c r="H3" s="227">
        <f>D3-C3</f>
        <v>2.0000000000000018E-2</v>
      </c>
    </row>
    <row r="4" spans="1:8">
      <c r="A4" s="218"/>
      <c r="B4" s="208"/>
      <c r="C4" s="209"/>
      <c r="D4" s="210"/>
      <c r="E4" s="211"/>
      <c r="F4" s="212"/>
      <c r="G4" s="50" t="s">
        <v>22</v>
      </c>
      <c r="H4" s="228"/>
    </row>
    <row r="5" spans="1:8">
      <c r="A5" s="219" t="s">
        <v>14</v>
      </c>
      <c r="B5" s="213">
        <v>0.39460000000000001</v>
      </c>
      <c r="C5" s="214">
        <f>C8+C7</f>
        <v>0.43</v>
      </c>
      <c r="D5" s="215">
        <f>D8+D7</f>
        <v>0.43</v>
      </c>
      <c r="E5" s="211" t="s">
        <v>7</v>
      </c>
      <c r="F5" s="216" t="s">
        <v>64</v>
      </c>
      <c r="G5" s="51" t="s">
        <v>24</v>
      </c>
      <c r="H5" s="229">
        <f>D5-C5</f>
        <v>0</v>
      </c>
    </row>
    <row r="6" spans="1:8">
      <c r="A6" s="220" t="s">
        <v>13</v>
      </c>
      <c r="B6" s="213"/>
      <c r="C6" s="214"/>
      <c r="D6" s="215"/>
      <c r="E6" s="211"/>
      <c r="F6" s="216"/>
      <c r="G6" s="26" t="s">
        <v>25</v>
      </c>
      <c r="H6" s="228"/>
    </row>
    <row r="7" spans="1:8">
      <c r="A7" s="220" t="s">
        <v>11</v>
      </c>
      <c r="B7" s="154">
        <f>B5-B8</f>
        <v>1.3000000000000012E-2</v>
      </c>
      <c r="C7" s="52">
        <v>0.04</v>
      </c>
      <c r="D7" s="145">
        <v>0.04</v>
      </c>
      <c r="E7" s="53"/>
      <c r="F7" s="58"/>
      <c r="G7" s="26"/>
      <c r="H7" s="230">
        <f>D7-C7</f>
        <v>0</v>
      </c>
    </row>
    <row r="8" spans="1:8">
      <c r="A8" s="219" t="s">
        <v>12</v>
      </c>
      <c r="B8" s="154">
        <v>0.38159999999999999</v>
      </c>
      <c r="C8" s="112">
        <v>0.39</v>
      </c>
      <c r="D8" s="146">
        <v>0.39</v>
      </c>
      <c r="E8" s="53"/>
      <c r="F8" s="58"/>
      <c r="G8" s="54"/>
      <c r="H8" s="230">
        <f>D8-C8</f>
        <v>0</v>
      </c>
    </row>
    <row r="9" spans="1:8" ht="14.25" customHeight="1">
      <c r="A9" s="221" t="s">
        <v>439</v>
      </c>
      <c r="B9" s="208">
        <v>0.1061</v>
      </c>
      <c r="C9" s="209">
        <v>0.14000000000000001</v>
      </c>
      <c r="D9" s="210">
        <v>0.12</v>
      </c>
      <c r="E9" s="211" t="s">
        <v>6</v>
      </c>
      <c r="F9" s="216" t="s">
        <v>469</v>
      </c>
      <c r="G9" s="51" t="s">
        <v>26</v>
      </c>
      <c r="H9" s="229">
        <f>D9-C9</f>
        <v>-2.0000000000000018E-2</v>
      </c>
    </row>
    <row r="10" spans="1:8">
      <c r="A10" s="222"/>
      <c r="B10" s="208"/>
      <c r="C10" s="209"/>
      <c r="D10" s="210"/>
      <c r="E10" s="211"/>
      <c r="F10" s="216"/>
      <c r="G10" s="26" t="s">
        <v>27</v>
      </c>
      <c r="H10" s="228"/>
    </row>
    <row r="11" spans="1:8">
      <c r="A11" s="223" t="s">
        <v>15</v>
      </c>
      <c r="B11" s="141">
        <v>0</v>
      </c>
      <c r="C11" s="49">
        <v>0.02</v>
      </c>
      <c r="D11" s="79">
        <v>0.01</v>
      </c>
      <c r="E11" s="118" t="s">
        <v>7</v>
      </c>
      <c r="F11" s="59" t="s">
        <v>430</v>
      </c>
      <c r="G11" s="103" t="s">
        <v>465</v>
      </c>
      <c r="H11" s="231">
        <f>D11-C11</f>
        <v>-0.01</v>
      </c>
    </row>
    <row r="12" spans="1:8" s="71" customFormat="1">
      <c r="A12" s="224" t="s">
        <v>453</v>
      </c>
      <c r="B12" s="141">
        <v>6.6900000000000001E-2</v>
      </c>
      <c r="C12" s="49">
        <v>0.04</v>
      </c>
      <c r="D12" s="79">
        <v>0.08</v>
      </c>
      <c r="E12" s="118" t="s">
        <v>7</v>
      </c>
      <c r="F12" s="59" t="s">
        <v>470</v>
      </c>
      <c r="G12" s="83" t="s">
        <v>477</v>
      </c>
      <c r="H12" s="230">
        <f>D12-C12</f>
        <v>0.04</v>
      </c>
    </row>
    <row r="13" spans="1:8">
      <c r="A13" s="224" t="s">
        <v>452</v>
      </c>
      <c r="B13" s="142">
        <v>2.7699999999999999E-2</v>
      </c>
      <c r="C13" s="112">
        <v>0.02</v>
      </c>
      <c r="D13" s="146">
        <v>0.02</v>
      </c>
      <c r="E13" s="111" t="s">
        <v>7</v>
      </c>
      <c r="F13" s="59" t="s">
        <v>69</v>
      </c>
      <c r="G13" s="104" t="s">
        <v>466</v>
      </c>
      <c r="H13" s="230">
        <f>D13-C13</f>
        <v>0</v>
      </c>
    </row>
    <row r="14" spans="1:8" ht="15" thickBot="1">
      <c r="A14" s="225" t="s">
        <v>457</v>
      </c>
      <c r="B14" s="143">
        <v>3.0599999999999999E-2</v>
      </c>
      <c r="C14" s="144">
        <v>0.01</v>
      </c>
      <c r="D14" s="147">
        <v>0.02</v>
      </c>
      <c r="E14" s="114" t="s">
        <v>7</v>
      </c>
      <c r="F14" s="127" t="s">
        <v>69</v>
      </c>
      <c r="G14" s="87" t="s">
        <v>18</v>
      </c>
      <c r="H14" s="232">
        <f>D14-C14</f>
        <v>0.01</v>
      </c>
    </row>
    <row r="15" spans="1:8" ht="15.75" thickBot="1">
      <c r="A15" s="226" t="s">
        <v>4</v>
      </c>
      <c r="B15" s="151">
        <f>B3+B5+B9+B11+B12+B13+B14</f>
        <v>0.99999999999999989</v>
      </c>
      <c r="C15" s="62">
        <f>SUM(C3:C14)-C7-C8</f>
        <v>1.0200000000000005</v>
      </c>
      <c r="D15" s="140">
        <f>SUM(D3:D14)-D7-D8</f>
        <v>1.0600000000000005</v>
      </c>
      <c r="E15" s="138"/>
      <c r="F15" s="128"/>
      <c r="G15" s="129"/>
      <c r="H15" s="233">
        <f>SUM(H3:H14)</f>
        <v>0.04</v>
      </c>
    </row>
    <row r="16" spans="1:8">
      <c r="A16" s="241" t="s">
        <v>5</v>
      </c>
      <c r="B16" s="242">
        <v>0.20849999999999999</v>
      </c>
      <c r="C16" s="243">
        <v>0.17</v>
      </c>
      <c r="D16" s="244">
        <v>0.17</v>
      </c>
      <c r="E16" s="245" t="s">
        <v>6</v>
      </c>
      <c r="F16" s="246" t="s">
        <v>434</v>
      </c>
      <c r="G16" s="50" t="s">
        <v>28</v>
      </c>
      <c r="H16" s="247">
        <f>D16-C16</f>
        <v>0</v>
      </c>
    </row>
    <row r="17" spans="1:7" hidden="1">
      <c r="A17" s="6"/>
      <c r="B17" s="7"/>
      <c r="C17" s="1"/>
      <c r="D17" s="1"/>
      <c r="E17" s="8"/>
      <c r="F17" s="6"/>
      <c r="G17" s="9"/>
    </row>
    <row r="18" spans="1:7" hidden="1">
      <c r="A18" s="126"/>
    </row>
    <row r="19" spans="1:7" ht="15" hidden="1">
      <c r="A19" s="27"/>
    </row>
    <row r="20" spans="1:7" hidden="1"/>
    <row r="21" spans="1:7" hidden="1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6" sqref="A6"/>
    </sheetView>
  </sheetViews>
  <sheetFormatPr defaultColWidth="0" defaultRowHeight="14.25" zeroHeight="1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>
      <c r="A1" s="156" t="s">
        <v>33</v>
      </c>
    </row>
    <row r="2" spans="1:4" ht="15.75">
      <c r="A2" s="183" t="s">
        <v>516</v>
      </c>
    </row>
    <row r="3" spans="1:4" ht="15" thickBot="1">
      <c r="A3" s="381" t="s">
        <v>8</v>
      </c>
      <c r="B3" s="381" t="s">
        <v>9</v>
      </c>
    </row>
    <row r="4" spans="1:4">
      <c r="A4" s="157" t="s">
        <v>19</v>
      </c>
      <c r="B4" s="18" t="s">
        <v>39</v>
      </c>
      <c r="D4" s="19"/>
    </row>
    <row r="5" spans="1:4" ht="15.75">
      <c r="A5" s="158" t="s">
        <v>20</v>
      </c>
      <c r="B5" s="20" t="s">
        <v>22</v>
      </c>
      <c r="D5" s="19"/>
    </row>
    <row r="6" spans="1:4" ht="57.75" customHeight="1">
      <c r="A6" s="158" t="s">
        <v>21</v>
      </c>
      <c r="B6" s="20"/>
    </row>
    <row r="7" spans="1:4">
      <c r="A7" t="s">
        <v>433</v>
      </c>
    </row>
    <row r="8" spans="1:4">
      <c r="A8" s="182" t="s">
        <v>492</v>
      </c>
    </row>
    <row r="9" spans="1:4" hidden="1"/>
    <row r="10" spans="1:4" hidden="1"/>
    <row r="11" spans="1:4" hidden="1"/>
    <row r="12" spans="1:4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77"/>
  <sheetViews>
    <sheetView rightToLeft="1" topLeftCell="A44" zoomScaleNormal="100" zoomScaleSheetLayoutView="85" workbookViewId="0">
      <selection activeCell="A66" sqref="A66"/>
    </sheetView>
  </sheetViews>
  <sheetFormatPr defaultColWidth="0" defaultRowHeight="15" zeroHeight="1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>
      <c r="A1" s="382" t="s">
        <v>454</v>
      </c>
      <c r="B1" s="383"/>
      <c r="C1" s="384"/>
      <c r="D1" s="71"/>
      <c r="E1" s="72"/>
      <c r="F1" s="71"/>
      <c r="G1" s="71"/>
      <c r="H1" s="71"/>
    </row>
    <row r="2" spans="1:8" s="31" customFormat="1" ht="15.75" thickBot="1">
      <c r="A2" s="403" t="s">
        <v>0</v>
      </c>
      <c r="B2" s="331" t="s">
        <v>459</v>
      </c>
      <c r="C2" s="236" t="s">
        <v>431</v>
      </c>
      <c r="D2" s="237" t="s">
        <v>440</v>
      </c>
      <c r="E2" s="332" t="s">
        <v>1</v>
      </c>
      <c r="F2" s="404" t="s">
        <v>441</v>
      </c>
      <c r="G2" s="334" t="s">
        <v>3</v>
      </c>
      <c r="H2" s="404" t="s">
        <v>443</v>
      </c>
    </row>
    <row r="3" spans="1:8" s="31" customFormat="1" ht="14.25" customHeight="1">
      <c r="A3" s="288" t="s">
        <v>437</v>
      </c>
      <c r="B3" s="385">
        <v>0.37640000000000001</v>
      </c>
      <c r="C3" s="386">
        <v>0.38</v>
      </c>
      <c r="D3" s="387">
        <v>0.38</v>
      </c>
      <c r="E3" s="286" t="s">
        <v>6</v>
      </c>
      <c r="F3" s="287" t="s">
        <v>435</v>
      </c>
      <c r="G3" s="73" t="s">
        <v>39</v>
      </c>
      <c r="H3" s="398">
        <f>D3-C3</f>
        <v>0</v>
      </c>
    </row>
    <row r="4" spans="1:8" s="31" customFormat="1" ht="14.25" customHeight="1">
      <c r="A4" s="288"/>
      <c r="B4" s="385"/>
      <c r="C4" s="386"/>
      <c r="D4" s="387"/>
      <c r="E4" s="286"/>
      <c r="F4" s="292"/>
      <c r="G4" s="73" t="s">
        <v>22</v>
      </c>
      <c r="H4" s="398"/>
    </row>
    <row r="5" spans="1:8" s="31" customFormat="1" ht="14.25" customHeight="1">
      <c r="A5" s="391" t="s">
        <v>438</v>
      </c>
      <c r="B5" s="392">
        <v>0.4249</v>
      </c>
      <c r="C5" s="393">
        <v>0.39</v>
      </c>
      <c r="D5" s="394">
        <v>0.46</v>
      </c>
      <c r="E5" s="299" t="s">
        <v>7</v>
      </c>
      <c r="F5" s="300" t="s">
        <v>455</v>
      </c>
      <c r="G5" s="75" t="s">
        <v>24</v>
      </c>
      <c r="H5" s="399">
        <f>D5-C5</f>
        <v>7.0000000000000007E-2</v>
      </c>
    </row>
    <row r="6" spans="1:8" s="31" customFormat="1" ht="14.25" customHeight="1">
      <c r="A6" s="395"/>
      <c r="B6" s="396"/>
      <c r="C6" s="389"/>
      <c r="D6" s="390"/>
      <c r="E6" s="304"/>
      <c r="F6" s="305"/>
      <c r="G6" s="74" t="s">
        <v>25</v>
      </c>
      <c r="H6" s="400"/>
    </row>
    <row r="7" spans="1:8" s="31" customFormat="1" ht="14.25" customHeight="1">
      <c r="A7" s="185" t="s">
        <v>439</v>
      </c>
      <c r="B7" s="397">
        <v>0.2079</v>
      </c>
      <c r="C7" s="393">
        <v>0.23</v>
      </c>
      <c r="D7" s="394">
        <v>0.21</v>
      </c>
      <c r="E7" s="307" t="s">
        <v>6</v>
      </c>
      <c r="F7" s="308" t="s">
        <v>456</v>
      </c>
      <c r="G7" s="75" t="s">
        <v>26</v>
      </c>
      <c r="H7" s="401">
        <f>D7-C7</f>
        <v>-2.0000000000000018E-2</v>
      </c>
    </row>
    <row r="8" spans="1:8" s="31" customFormat="1" ht="14.25" customHeight="1">
      <c r="A8" s="186"/>
      <c r="B8" s="388"/>
      <c r="C8" s="389"/>
      <c r="D8" s="390"/>
      <c r="E8" s="294"/>
      <c r="F8" s="295"/>
      <c r="G8" s="76" t="s">
        <v>27</v>
      </c>
      <c r="H8" s="402"/>
    </row>
    <row r="9" spans="1:8" s="31" customFormat="1">
      <c r="A9" s="77" t="s">
        <v>453</v>
      </c>
      <c r="B9" s="67">
        <v>1.2999999999999999E-3</v>
      </c>
      <c r="C9" s="80">
        <v>0.02</v>
      </c>
      <c r="D9" s="68">
        <v>0.02</v>
      </c>
      <c r="E9" s="81" t="s">
        <v>7</v>
      </c>
      <c r="F9" s="82" t="s">
        <v>69</v>
      </c>
      <c r="G9" s="83" t="s">
        <v>477</v>
      </c>
      <c r="H9" s="326">
        <f t="shared" ref="H9:H14" si="0">D9-C9</f>
        <v>0</v>
      </c>
    </row>
    <row r="10" spans="1:8" s="71" customFormat="1">
      <c r="A10" s="96" t="s">
        <v>452</v>
      </c>
      <c r="B10" s="67">
        <v>9.7000000000000003E-3</v>
      </c>
      <c r="C10" s="80">
        <v>0</v>
      </c>
      <c r="D10" s="68">
        <v>0.02</v>
      </c>
      <c r="E10" s="81" t="s">
        <v>7</v>
      </c>
      <c r="F10" s="82" t="s">
        <v>69</v>
      </c>
      <c r="G10" s="125" t="s">
        <v>466</v>
      </c>
      <c r="H10" s="326">
        <f t="shared" si="0"/>
        <v>0.02</v>
      </c>
    </row>
    <row r="11" spans="1:8" s="31" customFormat="1" ht="15.75" thickBot="1">
      <c r="A11" s="84" t="s">
        <v>457</v>
      </c>
      <c r="B11" s="69">
        <v>7.2800000000000004E-2</v>
      </c>
      <c r="C11" s="119">
        <v>0.05</v>
      </c>
      <c r="D11" s="184">
        <v>0.05</v>
      </c>
      <c r="E11" s="86" t="s">
        <v>7</v>
      </c>
      <c r="F11" s="64" t="s">
        <v>10</v>
      </c>
      <c r="G11" s="87" t="s">
        <v>18</v>
      </c>
      <c r="H11" s="328">
        <f t="shared" si="0"/>
        <v>0</v>
      </c>
    </row>
    <row r="12" spans="1:8" s="31" customFormat="1" ht="15.75" thickBot="1">
      <c r="A12" s="88" t="s">
        <v>4</v>
      </c>
      <c r="B12" s="65">
        <f>SUM(B3:B11)</f>
        <v>1.0930000000000002</v>
      </c>
      <c r="C12" s="89">
        <f>SUM(C3:C11)</f>
        <v>1.07</v>
      </c>
      <c r="D12" s="70">
        <f>SUM(D3:D11)</f>
        <v>1.1400000000000001</v>
      </c>
      <c r="E12" s="90"/>
      <c r="F12" s="91"/>
      <c r="G12" s="92"/>
      <c r="H12" s="329">
        <f t="shared" si="0"/>
        <v>7.0000000000000062E-2</v>
      </c>
    </row>
    <row r="13" spans="1:8" s="31" customFormat="1">
      <c r="A13" s="84" t="s">
        <v>5</v>
      </c>
      <c r="B13" s="405">
        <v>0.1283</v>
      </c>
      <c r="C13" s="406">
        <v>0.13</v>
      </c>
      <c r="D13" s="202">
        <v>0.13</v>
      </c>
      <c r="E13" s="86" t="s">
        <v>6</v>
      </c>
      <c r="F13" s="94" t="s">
        <v>458</v>
      </c>
      <c r="G13" s="337" t="s">
        <v>28</v>
      </c>
      <c r="H13" s="188">
        <f t="shared" si="0"/>
        <v>0</v>
      </c>
    </row>
    <row r="14" spans="1:8" s="71" customFormat="1">
      <c r="A14" s="27" t="s">
        <v>498</v>
      </c>
      <c r="B14" s="44"/>
      <c r="C14" s="189"/>
      <c r="E14" s="72"/>
      <c r="G14" s="187"/>
      <c r="H14" s="188">
        <f t="shared" si="0"/>
        <v>0</v>
      </c>
    </row>
    <row r="15" spans="1:8" s="71" customFormat="1">
      <c r="A15" s="407" t="s">
        <v>0</v>
      </c>
      <c r="B15" s="407" t="s">
        <v>440</v>
      </c>
      <c r="C15" s="407" t="s">
        <v>499</v>
      </c>
      <c r="D15" s="407" t="s">
        <v>493</v>
      </c>
      <c r="E15" s="407" t="s">
        <v>494</v>
      </c>
      <c r="G15" s="187"/>
      <c r="H15" s="188"/>
    </row>
    <row r="16" spans="1:8" s="71" customFormat="1">
      <c r="A16" s="190" t="s">
        <v>495</v>
      </c>
      <c r="B16" s="191">
        <v>0.46</v>
      </c>
      <c r="C16" s="192">
        <v>0.44</v>
      </c>
      <c r="D16" s="192">
        <f>C16-B16</f>
        <v>-2.0000000000000018E-2</v>
      </c>
      <c r="E16" s="193" t="s">
        <v>511</v>
      </c>
      <c r="G16" s="187"/>
      <c r="H16" s="188"/>
    </row>
    <row r="17" spans="1:8" ht="15" customHeight="1">
      <c r="A17" s="408" t="s">
        <v>496</v>
      </c>
      <c r="B17" s="280">
        <v>0.21</v>
      </c>
      <c r="C17" s="281">
        <v>0.28000000000000003</v>
      </c>
      <c r="D17" s="281">
        <f>C17-B17</f>
        <v>7.0000000000000034E-2</v>
      </c>
      <c r="E17" s="409" t="s">
        <v>500</v>
      </c>
    </row>
    <row r="18" spans="1:8">
      <c r="A18" s="410" t="s">
        <v>497</v>
      </c>
      <c r="B18" s="410"/>
      <c r="C18" s="410"/>
      <c r="D18" s="410"/>
      <c r="E18" s="410"/>
      <c r="F18" s="194"/>
    </row>
    <row r="19" spans="1:8" s="71" customFormat="1">
      <c r="A19" s="27" t="s">
        <v>509</v>
      </c>
      <c r="B19" s="44"/>
      <c r="C19" s="189"/>
      <c r="E19" s="72"/>
      <c r="G19" s="187"/>
      <c r="H19" s="188"/>
    </row>
    <row r="20" spans="1:8" s="71" customFormat="1">
      <c r="A20" s="407" t="s">
        <v>0</v>
      </c>
      <c r="B20" s="407" t="s">
        <v>440</v>
      </c>
      <c r="C20" s="407" t="s">
        <v>510</v>
      </c>
      <c r="D20" s="407" t="s">
        <v>493</v>
      </c>
      <c r="E20" s="407" t="s">
        <v>494</v>
      </c>
      <c r="G20" s="187"/>
      <c r="H20" s="188"/>
    </row>
    <row r="21" spans="1:8" s="71" customFormat="1">
      <c r="A21" s="190" t="s">
        <v>495</v>
      </c>
      <c r="B21" s="191">
        <v>0.44</v>
      </c>
      <c r="C21" s="192">
        <v>0.39</v>
      </c>
      <c r="D21" s="192">
        <f>C21-B21</f>
        <v>-4.9999999999999989E-2</v>
      </c>
      <c r="E21" s="193" t="s">
        <v>512</v>
      </c>
      <c r="G21" s="187"/>
      <c r="H21" s="188"/>
    </row>
    <row r="22" spans="1:8" s="71" customFormat="1" ht="15" customHeight="1">
      <c r="A22" s="408" t="s">
        <v>5</v>
      </c>
      <c r="B22" s="280">
        <v>0.13</v>
      </c>
      <c r="C22" s="281">
        <v>0.22</v>
      </c>
      <c r="D22" s="281">
        <f>C22-B22</f>
        <v>0.09</v>
      </c>
      <c r="E22" s="409" t="s">
        <v>66</v>
      </c>
    </row>
    <row r="23" spans="1:8" s="71" customFormat="1" ht="15.75" thickBot="1">
      <c r="A23" s="410" t="s">
        <v>497</v>
      </c>
      <c r="B23" s="410"/>
      <c r="C23" s="410"/>
      <c r="D23" s="410"/>
      <c r="E23" s="410"/>
      <c r="F23" s="194"/>
    </row>
    <row r="24" spans="1:8" s="31" customFormat="1" ht="14.25" customHeight="1">
      <c r="A24" s="382" t="s">
        <v>485</v>
      </c>
      <c r="B24" s="383"/>
      <c r="C24" s="384"/>
      <c r="D24" s="71"/>
      <c r="E24" s="72"/>
      <c r="F24" s="71"/>
      <c r="G24" s="71"/>
      <c r="H24" s="71"/>
    </row>
    <row r="25" spans="1:8" s="31" customFormat="1" ht="30.75" customHeight="1" thickBot="1">
      <c r="A25" s="330" t="s">
        <v>0</v>
      </c>
      <c r="B25" s="331" t="s">
        <v>461</v>
      </c>
      <c r="C25" s="236" t="s">
        <v>431</v>
      </c>
      <c r="D25" s="237" t="s">
        <v>440</v>
      </c>
      <c r="E25" s="421" t="s">
        <v>1</v>
      </c>
      <c r="F25" s="404" t="s">
        <v>441</v>
      </c>
      <c r="G25" s="334" t="s">
        <v>3</v>
      </c>
      <c r="H25" s="93" t="s">
        <v>442</v>
      </c>
    </row>
    <row r="26" spans="1:8" s="31" customFormat="1" ht="14.25" customHeight="1">
      <c r="A26" s="310" t="s">
        <v>437</v>
      </c>
      <c r="B26" s="385">
        <v>0.39040000000000002</v>
      </c>
      <c r="C26" s="386">
        <v>0.36</v>
      </c>
      <c r="D26" s="387">
        <v>0.36</v>
      </c>
      <c r="E26" s="411" t="s">
        <v>6</v>
      </c>
      <c r="F26" s="287" t="s">
        <v>63</v>
      </c>
      <c r="G26" s="73" t="s">
        <v>39</v>
      </c>
      <c r="H26" s="398">
        <f>D26-C26</f>
        <v>0</v>
      </c>
    </row>
    <row r="27" spans="1:8" s="31" customFormat="1" ht="14.25" customHeight="1">
      <c r="A27" s="310"/>
      <c r="B27" s="385"/>
      <c r="C27" s="386"/>
      <c r="D27" s="387"/>
      <c r="E27" s="411"/>
      <c r="F27" s="292"/>
      <c r="G27" s="73" t="s">
        <v>22</v>
      </c>
      <c r="H27" s="398"/>
    </row>
    <row r="28" spans="1:8" s="31" customFormat="1" ht="14.25" customHeight="1">
      <c r="A28" s="311" t="s">
        <v>438</v>
      </c>
      <c r="B28" s="413">
        <v>0.22359999999999999</v>
      </c>
      <c r="C28" s="393">
        <v>0.26</v>
      </c>
      <c r="D28" s="394">
        <v>0.26</v>
      </c>
      <c r="E28" s="414" t="s">
        <v>7</v>
      </c>
      <c r="F28" s="300" t="s">
        <v>428</v>
      </c>
      <c r="G28" s="75" t="s">
        <v>24</v>
      </c>
      <c r="H28" s="399">
        <f>D28-C28</f>
        <v>0</v>
      </c>
    </row>
    <row r="29" spans="1:8" s="31" customFormat="1" ht="14.25" customHeight="1">
      <c r="A29" s="312"/>
      <c r="B29" s="415"/>
      <c r="C29" s="389"/>
      <c r="D29" s="390"/>
      <c r="E29" s="416"/>
      <c r="F29" s="305"/>
      <c r="G29" s="74" t="s">
        <v>25</v>
      </c>
      <c r="H29" s="400"/>
    </row>
    <row r="30" spans="1:8" s="31" customFormat="1" ht="14.25" customHeight="1">
      <c r="A30" s="313" t="s">
        <v>439</v>
      </c>
      <c r="B30" s="417">
        <v>0.34860000000000002</v>
      </c>
      <c r="C30" s="393">
        <v>0.32</v>
      </c>
      <c r="D30" s="394">
        <v>0.32</v>
      </c>
      <c r="E30" s="418" t="s">
        <v>6</v>
      </c>
      <c r="F30" s="308" t="s">
        <v>37</v>
      </c>
      <c r="G30" s="75" t="s">
        <v>26</v>
      </c>
      <c r="H30" s="401">
        <f>D30-C30</f>
        <v>0</v>
      </c>
    </row>
    <row r="31" spans="1:8" s="31" customFormat="1" ht="14.25" customHeight="1">
      <c r="A31" s="314"/>
      <c r="B31" s="419"/>
      <c r="C31" s="389"/>
      <c r="D31" s="390"/>
      <c r="E31" s="412"/>
      <c r="F31" s="295"/>
      <c r="G31" s="76" t="s">
        <v>27</v>
      </c>
      <c r="H31" s="402"/>
    </row>
    <row r="32" spans="1:8" s="71" customFormat="1" ht="14.25" customHeight="1">
      <c r="A32" s="316" t="s">
        <v>453</v>
      </c>
      <c r="B32" s="78">
        <v>0</v>
      </c>
      <c r="C32" s="80">
        <v>0.01</v>
      </c>
      <c r="D32" s="68">
        <v>0.01</v>
      </c>
      <c r="E32" s="97" t="s">
        <v>7</v>
      </c>
      <c r="F32" s="82" t="s">
        <v>430</v>
      </c>
      <c r="G32" s="83" t="s">
        <v>477</v>
      </c>
      <c r="H32" s="326">
        <f t="shared" ref="H32:H37" si="1">D32-C32</f>
        <v>0</v>
      </c>
    </row>
    <row r="33" spans="1:8" s="31" customFormat="1">
      <c r="A33" s="316" t="s">
        <v>460</v>
      </c>
      <c r="B33" s="67">
        <v>8.3000000000000001E-3</v>
      </c>
      <c r="C33" s="80">
        <v>0.02</v>
      </c>
      <c r="D33" s="68">
        <v>0.02</v>
      </c>
      <c r="E33" s="124" t="s">
        <v>7</v>
      </c>
      <c r="F33" s="82" t="s">
        <v>69</v>
      </c>
      <c r="G33" s="125" t="s">
        <v>466</v>
      </c>
      <c r="H33" s="420">
        <f t="shared" si="1"/>
        <v>0</v>
      </c>
    </row>
    <row r="34" spans="1:8" s="31" customFormat="1" ht="15.75" thickBot="1">
      <c r="A34" s="317" t="s">
        <v>457</v>
      </c>
      <c r="B34" s="85">
        <f>5.55%-B33</f>
        <v>4.7199999999999999E-2</v>
      </c>
      <c r="C34" s="119">
        <v>0.04</v>
      </c>
      <c r="D34" s="122">
        <v>0.04</v>
      </c>
      <c r="E34" s="98" t="s">
        <v>7</v>
      </c>
      <c r="F34" s="94" t="s">
        <v>38</v>
      </c>
      <c r="G34" s="87" t="s">
        <v>18</v>
      </c>
      <c r="H34" s="328">
        <f t="shared" si="1"/>
        <v>0</v>
      </c>
    </row>
    <row r="35" spans="1:8" s="31" customFormat="1" ht="15.75" thickBot="1">
      <c r="A35" s="318" t="s">
        <v>4</v>
      </c>
      <c r="B35" s="65">
        <f>SUM(B26:B34)</f>
        <v>1.0181</v>
      </c>
      <c r="C35" s="89">
        <f>SUM(C26:C34)</f>
        <v>1.01</v>
      </c>
      <c r="D35" s="70">
        <f>SUM(D26:D34)</f>
        <v>1.01</v>
      </c>
      <c r="E35" s="99"/>
      <c r="F35" s="91"/>
      <c r="G35" s="92"/>
      <c r="H35" s="329">
        <f t="shared" si="1"/>
        <v>0</v>
      </c>
    </row>
    <row r="36" spans="1:8" s="31" customFormat="1" ht="15.75" thickBot="1">
      <c r="A36" s="317" t="s">
        <v>5</v>
      </c>
      <c r="B36" s="422">
        <v>0.2127</v>
      </c>
      <c r="C36" s="406">
        <v>0.18</v>
      </c>
      <c r="D36" s="202">
        <v>0.22</v>
      </c>
      <c r="E36" s="98" t="s">
        <v>6</v>
      </c>
      <c r="F36" s="94" t="s">
        <v>66</v>
      </c>
      <c r="G36" s="337" t="s">
        <v>28</v>
      </c>
      <c r="H36" s="188">
        <f t="shared" si="1"/>
        <v>4.0000000000000008E-2</v>
      </c>
    </row>
    <row r="37" spans="1:8" s="31" customFormat="1" ht="14.25" customHeight="1">
      <c r="A37" s="382" t="s">
        <v>445</v>
      </c>
      <c r="B37" s="383"/>
      <c r="C37" s="384"/>
      <c r="D37" s="71"/>
      <c r="E37" s="72"/>
      <c r="F37" s="71"/>
      <c r="G37" s="71"/>
      <c r="H37" s="19">
        <f t="shared" si="1"/>
        <v>0</v>
      </c>
    </row>
    <row r="38" spans="1:8" s="31" customFormat="1" ht="30.75" customHeight="1" thickBot="1">
      <c r="A38" s="330" t="s">
        <v>0</v>
      </c>
      <c r="B38" s="331" t="s">
        <v>459</v>
      </c>
      <c r="C38" s="236" t="s">
        <v>431</v>
      </c>
      <c r="D38" s="237" t="s">
        <v>440</v>
      </c>
      <c r="E38" s="332" t="s">
        <v>1</v>
      </c>
      <c r="F38" s="404" t="s">
        <v>441</v>
      </c>
      <c r="G38" s="334" t="s">
        <v>3</v>
      </c>
      <c r="H38" s="93" t="s">
        <v>443</v>
      </c>
    </row>
    <row r="39" spans="1:8" s="31" customFormat="1" ht="14.25" customHeight="1">
      <c r="A39" s="424" t="s">
        <v>437</v>
      </c>
      <c r="B39" s="385">
        <f>38.5340359769867%</f>
        <v>0.38534035976986702</v>
      </c>
      <c r="C39" s="386">
        <v>0.39</v>
      </c>
      <c r="D39" s="387">
        <v>0.4</v>
      </c>
      <c r="E39" s="286" t="s">
        <v>6</v>
      </c>
      <c r="F39" s="287" t="s">
        <v>65</v>
      </c>
      <c r="G39" s="73" t="s">
        <v>39</v>
      </c>
      <c r="H39" s="398">
        <f>D39-C39</f>
        <v>1.0000000000000009E-2</v>
      </c>
    </row>
    <row r="40" spans="1:8" s="31" customFormat="1" ht="14.25" customHeight="1">
      <c r="A40" s="424"/>
      <c r="B40" s="385"/>
      <c r="C40" s="386"/>
      <c r="D40" s="387"/>
      <c r="E40" s="286"/>
      <c r="F40" s="292"/>
      <c r="G40" s="73" t="s">
        <v>22</v>
      </c>
      <c r="H40" s="398"/>
    </row>
    <row r="41" spans="1:8" s="31" customFormat="1" ht="14.25" customHeight="1">
      <c r="A41" s="425" t="s">
        <v>438</v>
      </c>
      <c r="B41" s="423">
        <f>32.7650143129071%</f>
        <v>0.32765014312907098</v>
      </c>
      <c r="C41" s="393">
        <v>0.34</v>
      </c>
      <c r="D41" s="394">
        <v>0.34</v>
      </c>
      <c r="E41" s="414" t="s">
        <v>7</v>
      </c>
      <c r="F41" s="300" t="s">
        <v>97</v>
      </c>
      <c r="G41" s="75" t="s">
        <v>24</v>
      </c>
      <c r="H41" s="399">
        <f>D41-C41</f>
        <v>0</v>
      </c>
    </row>
    <row r="42" spans="1:8" s="31" customFormat="1" ht="14.25" customHeight="1">
      <c r="A42" s="426"/>
      <c r="B42" s="415"/>
      <c r="C42" s="389"/>
      <c r="D42" s="390"/>
      <c r="E42" s="416"/>
      <c r="F42" s="305"/>
      <c r="G42" s="74" t="s">
        <v>25</v>
      </c>
      <c r="H42" s="400"/>
    </row>
    <row r="43" spans="1:8" s="31" customFormat="1" ht="14.25" customHeight="1">
      <c r="A43" s="427" t="s">
        <v>439</v>
      </c>
      <c r="B43" s="417">
        <f>30.9264750676344%-0.0118394429539267</f>
        <v>0.29742530772241732</v>
      </c>
      <c r="C43" s="393">
        <v>0.32</v>
      </c>
      <c r="D43" s="394">
        <v>0.32</v>
      </c>
      <c r="E43" s="418" t="s">
        <v>6</v>
      </c>
      <c r="F43" s="308" t="s">
        <v>37</v>
      </c>
      <c r="G43" s="75" t="s">
        <v>26</v>
      </c>
      <c r="H43" s="401">
        <f>D43-C43</f>
        <v>0</v>
      </c>
    </row>
    <row r="44" spans="1:8" s="31" customFormat="1" ht="14.25" customHeight="1">
      <c r="A44" s="314"/>
      <c r="B44" s="419"/>
      <c r="C44" s="389"/>
      <c r="D44" s="390"/>
      <c r="E44" s="412"/>
      <c r="F44" s="295"/>
      <c r="G44" s="76" t="s">
        <v>27</v>
      </c>
      <c r="H44" s="402"/>
    </row>
    <row r="45" spans="1:8" s="31" customFormat="1">
      <c r="A45" s="316" t="s">
        <v>453</v>
      </c>
      <c r="B45" s="78">
        <v>0</v>
      </c>
      <c r="C45" s="80">
        <v>0</v>
      </c>
      <c r="D45" s="68">
        <v>0.01</v>
      </c>
      <c r="E45" s="81" t="s">
        <v>7</v>
      </c>
      <c r="F45" s="82" t="s">
        <v>430</v>
      </c>
      <c r="G45" s="83" t="s">
        <v>477</v>
      </c>
      <c r="H45" s="326">
        <f t="shared" ref="H45:H50" si="2">D45-C45</f>
        <v>0.01</v>
      </c>
    </row>
    <row r="46" spans="1:8" s="71" customFormat="1">
      <c r="A46" s="316" t="s">
        <v>452</v>
      </c>
      <c r="B46" s="78">
        <v>1.1900000000000001E-2</v>
      </c>
      <c r="C46" s="80">
        <v>0</v>
      </c>
      <c r="D46" s="68">
        <v>0.01</v>
      </c>
      <c r="E46" s="81" t="s">
        <v>7</v>
      </c>
      <c r="F46" s="82" t="s">
        <v>430</v>
      </c>
      <c r="G46" s="125" t="s">
        <v>466</v>
      </c>
      <c r="H46" s="326">
        <f t="shared" si="2"/>
        <v>0.01</v>
      </c>
    </row>
    <row r="47" spans="1:8" s="31" customFormat="1" ht="15.75" thickBot="1">
      <c r="A47" s="428" t="s">
        <v>457</v>
      </c>
      <c r="B47" s="85">
        <v>5.3400000000000003E-2</v>
      </c>
      <c r="C47" s="119">
        <v>0.03</v>
      </c>
      <c r="D47" s="122">
        <v>0.03</v>
      </c>
      <c r="E47" s="86" t="s">
        <v>7</v>
      </c>
      <c r="F47" s="94" t="s">
        <v>478</v>
      </c>
      <c r="G47" s="87" t="s">
        <v>18</v>
      </c>
      <c r="H47" s="328">
        <f t="shared" si="2"/>
        <v>0</v>
      </c>
    </row>
    <row r="48" spans="1:8" s="31" customFormat="1" ht="15.75" thickBot="1">
      <c r="A48" s="318" t="s">
        <v>4</v>
      </c>
      <c r="B48" s="95">
        <f>SUM(B39:B47)</f>
        <v>1.0757158106213556</v>
      </c>
      <c r="C48" s="89">
        <f>SUM(C39:C47)</f>
        <v>1.08</v>
      </c>
      <c r="D48" s="70">
        <f>SUM(D39:D47)</f>
        <v>1.1100000000000001</v>
      </c>
      <c r="E48" s="90"/>
      <c r="F48" s="91"/>
      <c r="G48" s="92"/>
      <c r="H48" s="329">
        <f t="shared" si="2"/>
        <v>3.0000000000000027E-2</v>
      </c>
    </row>
    <row r="49" spans="1:8" s="31" customFormat="1">
      <c r="A49" s="428" t="s">
        <v>5</v>
      </c>
      <c r="B49" s="422">
        <v>0.14690393710716201</v>
      </c>
      <c r="C49" s="406">
        <v>0.16</v>
      </c>
      <c r="D49" s="202">
        <v>0.15</v>
      </c>
      <c r="E49" s="86" t="s">
        <v>6</v>
      </c>
      <c r="F49" s="94" t="s">
        <v>446</v>
      </c>
      <c r="G49" s="337" t="s">
        <v>28</v>
      </c>
      <c r="H49" s="188">
        <f t="shared" si="2"/>
        <v>-1.0000000000000009E-2</v>
      </c>
    </row>
    <row r="50" spans="1:8" s="71" customFormat="1">
      <c r="A50" s="27" t="s">
        <v>498</v>
      </c>
      <c r="B50" s="44"/>
      <c r="C50" s="189"/>
      <c r="E50" s="72"/>
      <c r="F50" s="94"/>
      <c r="G50" s="187"/>
      <c r="H50" s="188">
        <f t="shared" si="2"/>
        <v>0</v>
      </c>
    </row>
    <row r="51" spans="1:8" s="71" customFormat="1">
      <c r="A51" s="276" t="s">
        <v>0</v>
      </c>
      <c r="B51" s="277" t="s">
        <v>440</v>
      </c>
      <c r="C51" s="277" t="s">
        <v>499</v>
      </c>
      <c r="D51" s="277" t="s">
        <v>493</v>
      </c>
      <c r="E51" s="278" t="s">
        <v>494</v>
      </c>
      <c r="F51" s="94"/>
      <c r="G51" s="187"/>
      <c r="H51" s="188"/>
    </row>
    <row r="52" spans="1:8" s="71" customFormat="1" ht="14.25">
      <c r="A52" s="429" t="s">
        <v>501</v>
      </c>
      <c r="B52" s="192">
        <v>0.4</v>
      </c>
      <c r="C52" s="192">
        <v>0.34</v>
      </c>
      <c r="D52" s="192">
        <f>C52-B52</f>
        <v>-0.06</v>
      </c>
      <c r="E52" s="431" t="s">
        <v>503</v>
      </c>
      <c r="F52" s="94"/>
      <c r="G52" s="187"/>
      <c r="H52" s="188"/>
    </row>
    <row r="53" spans="1:8" s="71" customFormat="1" ht="14.25">
      <c r="A53" s="274" t="s">
        <v>495</v>
      </c>
      <c r="B53" s="191">
        <v>0.34</v>
      </c>
      <c r="C53" s="192">
        <v>0.35</v>
      </c>
      <c r="D53" s="192">
        <f t="shared" ref="D53:D56" si="3">C53-B53</f>
        <v>9.9999999999999534E-3</v>
      </c>
      <c r="E53" s="431" t="s">
        <v>504</v>
      </c>
      <c r="F53" s="94"/>
      <c r="G53" s="187"/>
      <c r="H53" s="188"/>
    </row>
    <row r="54" spans="1:8" s="71" customFormat="1" ht="14.25">
      <c r="A54" s="274" t="s">
        <v>496</v>
      </c>
      <c r="B54" s="191">
        <v>0.32</v>
      </c>
      <c r="C54" s="192">
        <v>0.35</v>
      </c>
      <c r="D54" s="192">
        <f t="shared" si="3"/>
        <v>2.9999999999999971E-2</v>
      </c>
      <c r="E54" s="431" t="s">
        <v>505</v>
      </c>
      <c r="F54" s="94"/>
      <c r="G54" s="187"/>
      <c r="H54" s="188"/>
    </row>
    <row r="55" spans="1:8" s="71" customFormat="1" ht="14.25">
      <c r="A55" s="430" t="s">
        <v>502</v>
      </c>
      <c r="B55" s="195">
        <v>0.03</v>
      </c>
      <c r="C55" s="196">
        <v>0.06</v>
      </c>
      <c r="D55" s="192">
        <f t="shared" si="3"/>
        <v>0.03</v>
      </c>
      <c r="E55" s="431" t="s">
        <v>506</v>
      </c>
      <c r="F55" s="94"/>
      <c r="G55" s="187"/>
      <c r="H55" s="188"/>
    </row>
    <row r="56" spans="1:8" s="71" customFormat="1" ht="14.25">
      <c r="A56" s="432" t="s">
        <v>507</v>
      </c>
      <c r="B56" s="433">
        <v>0.15</v>
      </c>
      <c r="C56" s="434">
        <v>0.14000000000000001</v>
      </c>
      <c r="D56" s="281">
        <f t="shared" si="3"/>
        <v>-9.9999999999999811E-3</v>
      </c>
      <c r="E56" s="435" t="s">
        <v>508</v>
      </c>
      <c r="F56" s="94"/>
      <c r="G56" s="187"/>
      <c r="H56" s="188"/>
    </row>
    <row r="57" spans="1:8" ht="15.75" thickBot="1">
      <c r="A57" s="410" t="s">
        <v>497</v>
      </c>
      <c r="B57" s="410"/>
      <c r="C57" s="410"/>
      <c r="D57" s="410"/>
      <c r="E57" s="410"/>
    </row>
    <row r="58" spans="1:8">
      <c r="A58" s="436" t="s">
        <v>489</v>
      </c>
      <c r="B58" s="437"/>
      <c r="C58" s="438"/>
      <c r="D58" s="71"/>
      <c r="E58" s="72"/>
      <c r="F58" s="71"/>
      <c r="G58" s="71"/>
      <c r="H58" s="71"/>
    </row>
    <row r="59" spans="1:8" ht="15.75" thickBot="1">
      <c r="A59" s="330" t="s">
        <v>0</v>
      </c>
      <c r="B59" s="455" t="s">
        <v>431</v>
      </c>
      <c r="C59" s="237" t="s">
        <v>440</v>
      </c>
      <c r="D59" s="332" t="s">
        <v>1</v>
      </c>
      <c r="E59" s="404" t="s">
        <v>441</v>
      </c>
      <c r="F59" s="456" t="s">
        <v>3</v>
      </c>
    </row>
    <row r="60" spans="1:8" ht="14.25" customHeight="1">
      <c r="A60" s="310" t="s">
        <v>437</v>
      </c>
      <c r="B60" s="439" t="s">
        <v>481</v>
      </c>
      <c r="C60" s="440">
        <v>0.38</v>
      </c>
      <c r="D60" s="441" t="s">
        <v>6</v>
      </c>
      <c r="E60" s="442" t="s">
        <v>435</v>
      </c>
      <c r="F60" s="449" t="s">
        <v>39</v>
      </c>
    </row>
    <row r="61" spans="1:8" ht="14.25" customHeight="1">
      <c r="A61" s="310"/>
      <c r="B61" s="443"/>
      <c r="C61" s="387"/>
      <c r="D61" s="411"/>
      <c r="E61" s="444"/>
      <c r="F61" s="449" t="s">
        <v>22</v>
      </c>
    </row>
    <row r="62" spans="1:8" ht="14.25" customHeight="1">
      <c r="A62" s="311" t="s">
        <v>438</v>
      </c>
      <c r="B62" s="443"/>
      <c r="C62" s="394">
        <v>0.4</v>
      </c>
      <c r="D62" s="414" t="s">
        <v>7</v>
      </c>
      <c r="E62" s="446" t="s">
        <v>473</v>
      </c>
      <c r="F62" s="451" t="s">
        <v>24</v>
      </c>
    </row>
    <row r="63" spans="1:8" ht="14.25" customHeight="1">
      <c r="A63" s="312"/>
      <c r="B63" s="443"/>
      <c r="C63" s="390"/>
      <c r="D63" s="416"/>
      <c r="E63" s="447"/>
      <c r="F63" s="450" t="s">
        <v>25</v>
      </c>
    </row>
    <row r="64" spans="1:8" ht="14.25" customHeight="1">
      <c r="A64" s="313" t="s">
        <v>439</v>
      </c>
      <c r="B64" s="443"/>
      <c r="C64" s="394">
        <v>0.3</v>
      </c>
      <c r="D64" s="418" t="s">
        <v>6</v>
      </c>
      <c r="E64" s="448" t="s">
        <v>486</v>
      </c>
      <c r="F64" s="451" t="s">
        <v>26</v>
      </c>
    </row>
    <row r="65" spans="1:6" ht="14.25" customHeight="1">
      <c r="A65" s="314"/>
      <c r="B65" s="443"/>
      <c r="C65" s="390"/>
      <c r="D65" s="412"/>
      <c r="E65" s="445"/>
      <c r="F65" s="452" t="s">
        <v>27</v>
      </c>
    </row>
    <row r="66" spans="1:6">
      <c r="A66" s="316" t="s">
        <v>453</v>
      </c>
      <c r="B66" s="443"/>
      <c r="C66" s="68">
        <v>0</v>
      </c>
      <c r="D66" s="81" t="s">
        <v>7</v>
      </c>
      <c r="E66" s="82" t="s">
        <v>480</v>
      </c>
      <c r="F66" s="134" t="s">
        <v>477</v>
      </c>
    </row>
    <row r="67" spans="1:6">
      <c r="A67" s="316" t="s">
        <v>452</v>
      </c>
      <c r="B67" s="443"/>
      <c r="C67" s="68">
        <v>0.02</v>
      </c>
      <c r="D67" s="81" t="s">
        <v>7</v>
      </c>
      <c r="E67" s="82" t="s">
        <v>69</v>
      </c>
      <c r="F67" s="453" t="s">
        <v>466</v>
      </c>
    </row>
    <row r="68" spans="1:6" ht="15.75" thickBot="1">
      <c r="A68" s="317" t="s">
        <v>457</v>
      </c>
      <c r="B68" s="443"/>
      <c r="C68" s="201">
        <v>0.05</v>
      </c>
      <c r="D68" s="86" t="s">
        <v>7</v>
      </c>
      <c r="E68" s="94" t="s">
        <v>10</v>
      </c>
      <c r="F68" s="267" t="s">
        <v>18</v>
      </c>
    </row>
    <row r="69" spans="1:6" ht="15.75" thickBot="1">
      <c r="A69" s="318" t="s">
        <v>4</v>
      </c>
      <c r="B69" s="443"/>
      <c r="C69" s="70">
        <f>SUM(C60:C68)</f>
        <v>1.1500000000000001</v>
      </c>
      <c r="D69" s="90"/>
      <c r="E69" s="91"/>
      <c r="F69" s="454"/>
    </row>
    <row r="70" spans="1:6">
      <c r="A70" s="317" t="s">
        <v>5</v>
      </c>
      <c r="B70" s="443"/>
      <c r="C70" s="202">
        <v>0.1</v>
      </c>
      <c r="D70" s="86" t="s">
        <v>6</v>
      </c>
      <c r="E70" s="94" t="s">
        <v>487</v>
      </c>
      <c r="F70" s="457" t="s">
        <v>28</v>
      </c>
    </row>
    <row r="71" spans="1:6">
      <c r="A71" s="182" t="s">
        <v>491</v>
      </c>
    </row>
    <row r="72" spans="1:6" hidden="1"/>
    <row r="73" spans="1:6" hidden="1"/>
    <row r="74" spans="1:6" hidden="1"/>
    <row r="75" spans="1:6" hidden="1"/>
    <row r="76" spans="1:6" hidden="1"/>
    <row r="77" spans="1:6" hidden="1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1" customFormat="1" ht="15.75">
      <c r="A1" s="15" t="s">
        <v>483</v>
      </c>
    </row>
    <row r="2" spans="1:8" ht="56.25" customHeight="1" thickBot="1">
      <c r="A2" s="466" t="s">
        <v>62</v>
      </c>
      <c r="B2" s="467" t="s">
        <v>450</v>
      </c>
      <c r="C2" s="468" t="s">
        <v>431</v>
      </c>
      <c r="D2" s="469" t="s">
        <v>451</v>
      </c>
      <c r="E2" s="467" t="s">
        <v>1</v>
      </c>
      <c r="F2" s="470" t="s">
        <v>71</v>
      </c>
      <c r="G2" s="471" t="s">
        <v>3</v>
      </c>
      <c r="H2" s="472" t="s">
        <v>443</v>
      </c>
    </row>
    <row r="3" spans="1:8">
      <c r="A3" s="458" t="s">
        <v>36</v>
      </c>
      <c r="B3" s="168">
        <v>2.53E-2</v>
      </c>
      <c r="C3" s="162">
        <v>0.04</v>
      </c>
      <c r="D3" s="163">
        <v>0.04</v>
      </c>
      <c r="E3" s="164" t="s">
        <v>72</v>
      </c>
      <c r="F3" s="165" t="s">
        <v>41</v>
      </c>
      <c r="G3" s="166" t="s">
        <v>18</v>
      </c>
      <c r="H3" s="462">
        <f>D3-C3</f>
        <v>0</v>
      </c>
    </row>
    <row r="4" spans="1:8">
      <c r="A4" s="459" t="s">
        <v>43</v>
      </c>
      <c r="B4" s="169">
        <v>0.2397</v>
      </c>
      <c r="C4" s="159">
        <v>0.24</v>
      </c>
      <c r="D4" s="161">
        <v>0.24</v>
      </c>
      <c r="E4" s="160" t="s">
        <v>72</v>
      </c>
      <c r="F4" s="14" t="s">
        <v>42</v>
      </c>
      <c r="G4" s="167" t="str">
        <f>A4</f>
        <v>אג"ח ממשלתי כללי</v>
      </c>
      <c r="H4" s="462"/>
    </row>
    <row r="5" spans="1:8">
      <c r="A5" s="459" t="s">
        <v>45</v>
      </c>
      <c r="B5" s="170">
        <v>0.1777</v>
      </c>
      <c r="C5" s="159">
        <v>0.18</v>
      </c>
      <c r="D5" s="161">
        <v>0.18</v>
      </c>
      <c r="E5" s="160" t="s">
        <v>72</v>
      </c>
      <c r="F5" s="14" t="s">
        <v>44</v>
      </c>
      <c r="G5" s="167" t="str">
        <f>A5</f>
        <v>תל בונד מאגר</v>
      </c>
      <c r="H5" s="325"/>
    </row>
    <row r="6" spans="1:8">
      <c r="A6" s="459" t="s">
        <v>46</v>
      </c>
      <c r="B6" s="170">
        <v>4.1300000000000003E-2</v>
      </c>
      <c r="C6" s="159">
        <v>0.04</v>
      </c>
      <c r="D6" s="161">
        <v>0.04</v>
      </c>
      <c r="E6" s="160" t="s">
        <v>72</v>
      </c>
      <c r="F6" s="14" t="s">
        <v>41</v>
      </c>
      <c r="G6" s="167" t="s">
        <v>57</v>
      </c>
      <c r="H6" s="463">
        <f>D6-C6</f>
        <v>0</v>
      </c>
    </row>
    <row r="7" spans="1:8">
      <c r="A7" s="459" t="s">
        <v>48</v>
      </c>
      <c r="B7" s="169">
        <v>5.8799999999999998E-2</v>
      </c>
      <c r="C7" s="159">
        <v>0.06</v>
      </c>
      <c r="D7" s="161">
        <v>0.06</v>
      </c>
      <c r="E7" s="160" t="s">
        <v>72</v>
      </c>
      <c r="F7" s="14" t="s">
        <v>47</v>
      </c>
      <c r="G7" s="167" t="s">
        <v>67</v>
      </c>
      <c r="H7" s="464"/>
    </row>
    <row r="8" spans="1:8">
      <c r="A8" s="459" t="s">
        <v>49</v>
      </c>
      <c r="B8" s="170">
        <v>3.9100000000000003E-2</v>
      </c>
      <c r="C8" s="159">
        <v>0.04</v>
      </c>
      <c r="D8" s="161">
        <v>0.04</v>
      </c>
      <c r="E8" s="160" t="s">
        <v>72</v>
      </c>
      <c r="F8" s="14" t="s">
        <v>41</v>
      </c>
      <c r="G8" s="167" t="s">
        <v>58</v>
      </c>
      <c r="H8" s="465">
        <f>D8-C8</f>
        <v>0</v>
      </c>
    </row>
    <row r="9" spans="1:8">
      <c r="A9" s="459" t="s">
        <v>51</v>
      </c>
      <c r="B9" s="170">
        <v>0.10589999999999999</v>
      </c>
      <c r="C9" s="159">
        <v>0.1</v>
      </c>
      <c r="D9" s="161">
        <v>0.1</v>
      </c>
      <c r="E9" s="160" t="s">
        <v>72</v>
      </c>
      <c r="F9" s="14" t="s">
        <v>50</v>
      </c>
      <c r="G9" s="167" t="s">
        <v>51</v>
      </c>
      <c r="H9" s="325"/>
    </row>
    <row r="10" spans="1:8">
      <c r="A10" s="459" t="s">
        <v>52</v>
      </c>
      <c r="B10" s="170">
        <v>7.5999999999999998E-2</v>
      </c>
      <c r="C10" s="159">
        <v>7.0000000000000007E-2</v>
      </c>
      <c r="D10" s="161">
        <v>7.0000000000000007E-2</v>
      </c>
      <c r="E10" s="160" t="s">
        <v>72</v>
      </c>
      <c r="F10" s="14" t="s">
        <v>449</v>
      </c>
      <c r="G10" s="167" t="s">
        <v>59</v>
      </c>
      <c r="H10" s="326">
        <f>D10-C10</f>
        <v>0</v>
      </c>
    </row>
    <row r="11" spans="1:8">
      <c r="A11" s="459" t="s">
        <v>53</v>
      </c>
      <c r="B11" s="170">
        <v>7.3400000000000007E-2</v>
      </c>
      <c r="C11" s="159">
        <v>7.0000000000000007E-2</v>
      </c>
      <c r="D11" s="161">
        <v>7.0000000000000007E-2</v>
      </c>
      <c r="E11" s="160" t="s">
        <v>72</v>
      </c>
      <c r="F11" s="14" t="str">
        <f>F10</f>
        <v>5%-9%</v>
      </c>
      <c r="G11" s="167" t="s">
        <v>60</v>
      </c>
      <c r="H11" s="420">
        <f>D11-C11</f>
        <v>0</v>
      </c>
    </row>
    <row r="12" spans="1:8">
      <c r="A12" s="459" t="s">
        <v>447</v>
      </c>
      <c r="B12" s="170">
        <v>3.0700000000000002E-2</v>
      </c>
      <c r="C12" s="159">
        <v>0.03</v>
      </c>
      <c r="D12" s="161">
        <v>0.03</v>
      </c>
      <c r="E12" s="160" t="s">
        <v>72</v>
      </c>
      <c r="F12" s="14" t="s">
        <v>54</v>
      </c>
      <c r="G12" s="167" t="s">
        <v>448</v>
      </c>
      <c r="H12" s="328">
        <f>D12-C12</f>
        <v>0</v>
      </c>
    </row>
    <row r="13" spans="1:8" ht="15" thickBot="1">
      <c r="A13" s="460" t="s">
        <v>56</v>
      </c>
      <c r="B13" s="171">
        <v>0.1321</v>
      </c>
      <c r="C13" s="172">
        <v>0.13</v>
      </c>
      <c r="D13" s="173">
        <v>0.13</v>
      </c>
      <c r="E13" s="174" t="s">
        <v>72</v>
      </c>
      <c r="F13" s="17" t="s">
        <v>55</v>
      </c>
      <c r="G13" s="175" t="s">
        <v>61</v>
      </c>
      <c r="H13" s="328">
        <f>D13-C13</f>
        <v>0</v>
      </c>
    </row>
    <row r="14" spans="1:8" s="71" customFormat="1" ht="15.75" thickBot="1">
      <c r="A14" s="461" t="s">
        <v>4</v>
      </c>
      <c r="B14" s="176">
        <f>SUM(B3:B13)</f>
        <v>0.99999999999999989</v>
      </c>
      <c r="C14" s="177">
        <f>SUM(C3:C13)</f>
        <v>1</v>
      </c>
      <c r="D14" s="178">
        <f>SUM(D3:D13)</f>
        <v>1</v>
      </c>
      <c r="E14" s="179"/>
      <c r="F14" s="180"/>
      <c r="G14" s="181"/>
      <c r="H14" s="329">
        <f>D13-C13</f>
        <v>0</v>
      </c>
    </row>
    <row r="15" spans="1:8" s="71" customFormat="1">
      <c r="A15" s="473" t="s">
        <v>5</v>
      </c>
      <c r="B15" s="474"/>
      <c r="C15" s="475">
        <v>0.15</v>
      </c>
      <c r="D15" s="476">
        <v>0.15</v>
      </c>
      <c r="E15" s="477" t="s">
        <v>474</v>
      </c>
      <c r="F15" s="381" t="s">
        <v>475</v>
      </c>
      <c r="G15" s="478"/>
      <c r="H15" s="188">
        <f>D15-C15</f>
        <v>0</v>
      </c>
    </row>
    <row r="16" spans="1:8" s="28" customFormat="1" hidden="1">
      <c r="G16" s="29"/>
      <c r="H16" s="29"/>
    </row>
    <row r="17" spans="1:8" s="28" customFormat="1" hidden="1">
      <c r="G17" s="29"/>
      <c r="H17" s="29"/>
    </row>
    <row r="18" spans="1:8" ht="14.25" hidden="1" customHeight="1">
      <c r="A18" s="479"/>
      <c r="B18" s="479"/>
      <c r="C18" s="479"/>
      <c r="D18" s="479"/>
      <c r="E18" s="479"/>
      <c r="F18" s="479"/>
      <c r="G18" s="479"/>
    </row>
    <row r="19" spans="1:8" ht="14.25" hidden="1" customHeight="1">
      <c r="A19" s="479"/>
      <c r="B19" s="479"/>
      <c r="C19" s="479"/>
      <c r="D19" s="479"/>
      <c r="E19" s="479"/>
      <c r="F19" s="479"/>
      <c r="G19" s="479"/>
    </row>
    <row r="20" spans="1:8" hidden="1">
      <c r="A20" s="30"/>
      <c r="B20" s="30"/>
      <c r="C20" s="30"/>
      <c r="D20" s="30"/>
      <c r="E20" s="30"/>
      <c r="F20" s="30"/>
      <c r="G20" s="30"/>
    </row>
    <row r="21" spans="1:8" hidden="1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G9" sqref="G9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70</v>
      </c>
    </row>
    <row r="2" spans="1:8" ht="43.5" customHeight="1" thickBot="1">
      <c r="A2" s="219" t="s">
        <v>0</v>
      </c>
      <c r="B2" s="235" t="s">
        <v>450</v>
      </c>
      <c r="C2" s="236" t="s">
        <v>431</v>
      </c>
      <c r="D2" s="237" t="s">
        <v>440</v>
      </c>
      <c r="E2" s="238" t="s">
        <v>1</v>
      </c>
      <c r="F2" s="239" t="s">
        <v>2</v>
      </c>
      <c r="G2" s="240" t="s">
        <v>3</v>
      </c>
      <c r="H2" s="240" t="s">
        <v>467</v>
      </c>
    </row>
    <row r="3" spans="1:8">
      <c r="A3" s="218" t="s">
        <v>437</v>
      </c>
      <c r="B3" s="248">
        <f>40.52%+2.03%</f>
        <v>0.42549999999999999</v>
      </c>
      <c r="C3" s="204">
        <v>0.4</v>
      </c>
      <c r="D3" s="205">
        <v>0.4</v>
      </c>
      <c r="E3" s="206" t="s">
        <v>6</v>
      </c>
      <c r="F3" s="207" t="s">
        <v>65</v>
      </c>
      <c r="G3" s="131" t="s">
        <v>39</v>
      </c>
      <c r="H3" s="262">
        <f>D3-C3</f>
        <v>0</v>
      </c>
    </row>
    <row r="4" spans="1:8">
      <c r="A4" s="218"/>
      <c r="B4" s="248"/>
      <c r="C4" s="209"/>
      <c r="D4" s="210"/>
      <c r="E4" s="211"/>
      <c r="F4" s="212"/>
      <c r="G4" s="131" t="s">
        <v>22</v>
      </c>
      <c r="H4" s="263"/>
    </row>
    <row r="5" spans="1:8" ht="14.25" customHeight="1">
      <c r="A5" s="259" t="s">
        <v>438</v>
      </c>
      <c r="B5" s="249">
        <v>0.23280000000000001</v>
      </c>
      <c r="C5" s="214">
        <v>0.22</v>
      </c>
      <c r="D5" s="215">
        <v>0.28999999999999998</v>
      </c>
      <c r="E5" s="211" t="s">
        <v>7</v>
      </c>
      <c r="F5" s="212" t="s">
        <v>462</v>
      </c>
      <c r="G5" s="131" t="s">
        <v>24</v>
      </c>
      <c r="H5" s="264">
        <f>D5-C5</f>
        <v>6.9999999999999979E-2</v>
      </c>
    </row>
    <row r="6" spans="1:8">
      <c r="A6" s="260"/>
      <c r="B6" s="250"/>
      <c r="C6" s="214"/>
      <c r="D6" s="215"/>
      <c r="E6" s="211"/>
      <c r="F6" s="251"/>
      <c r="G6" s="131" t="s">
        <v>25</v>
      </c>
      <c r="H6" s="263"/>
    </row>
    <row r="7" spans="1:8" ht="14.25" customHeight="1">
      <c r="A7" s="220" t="s">
        <v>439</v>
      </c>
      <c r="B7" s="249">
        <v>0.1229</v>
      </c>
      <c r="C7" s="214">
        <v>0.18</v>
      </c>
      <c r="D7" s="215">
        <v>0.17</v>
      </c>
      <c r="E7" s="252" t="s">
        <v>6</v>
      </c>
      <c r="F7" s="253" t="s">
        <v>434</v>
      </c>
      <c r="G7" s="51" t="s">
        <v>26</v>
      </c>
      <c r="H7" s="265">
        <f>D7-C7</f>
        <v>-9.9999999999999811E-3</v>
      </c>
    </row>
    <row r="8" spans="1:8">
      <c r="A8" s="219"/>
      <c r="B8" s="254"/>
      <c r="C8" s="255"/>
      <c r="D8" s="256"/>
      <c r="E8" s="257"/>
      <c r="F8" s="258"/>
      <c r="G8" s="132" t="s">
        <v>27</v>
      </c>
      <c r="H8" s="262"/>
    </row>
    <row r="9" spans="1:8">
      <c r="A9" s="224" t="s">
        <v>15</v>
      </c>
      <c r="B9" s="136">
        <v>4.1300000000000003E-2</v>
      </c>
      <c r="C9" s="113">
        <v>7.0000000000000007E-2</v>
      </c>
      <c r="D9" s="139">
        <v>0.04</v>
      </c>
      <c r="E9" s="118" t="s">
        <v>7</v>
      </c>
      <c r="F9" s="59" t="s">
        <v>38</v>
      </c>
      <c r="G9" s="55" t="s">
        <v>465</v>
      </c>
      <c r="H9" s="230">
        <f>D9-C9</f>
        <v>-3.0000000000000006E-2</v>
      </c>
    </row>
    <row r="10" spans="1:8" s="71" customFormat="1">
      <c r="A10" s="261" t="s">
        <v>453</v>
      </c>
      <c r="B10" s="136">
        <v>0.1013</v>
      </c>
      <c r="C10" s="113">
        <v>0.1</v>
      </c>
      <c r="D10" s="139">
        <v>0.12</v>
      </c>
      <c r="E10" s="118" t="s">
        <v>7</v>
      </c>
      <c r="F10" s="59" t="s">
        <v>463</v>
      </c>
      <c r="G10" s="83" t="s">
        <v>477</v>
      </c>
      <c r="H10" s="230">
        <f>D10-C10</f>
        <v>1.999999999999999E-2</v>
      </c>
    </row>
    <row r="11" spans="1:8">
      <c r="A11" s="223" t="s">
        <v>452</v>
      </c>
      <c r="B11" s="137">
        <v>3.7499999999999999E-2</v>
      </c>
      <c r="C11" s="49">
        <v>0.02</v>
      </c>
      <c r="D11" s="79">
        <v>0.02</v>
      </c>
      <c r="E11" s="118" t="s">
        <v>7</v>
      </c>
      <c r="F11" s="59" t="s">
        <v>69</v>
      </c>
      <c r="G11" s="133" t="s">
        <v>466</v>
      </c>
      <c r="H11" s="231">
        <f>D11-C11</f>
        <v>0</v>
      </c>
    </row>
    <row r="12" spans="1:8" ht="15" thickBot="1">
      <c r="A12" s="224" t="s">
        <v>457</v>
      </c>
      <c r="B12" s="136">
        <v>3.8699999999999998E-2</v>
      </c>
      <c r="C12" s="49">
        <v>0.03</v>
      </c>
      <c r="D12" s="79">
        <v>0.03</v>
      </c>
      <c r="E12" s="118" t="s">
        <v>7</v>
      </c>
      <c r="F12" s="59" t="s">
        <v>478</v>
      </c>
      <c r="G12" s="134" t="s">
        <v>18</v>
      </c>
      <c r="H12" s="230">
        <f>D12-C12</f>
        <v>0</v>
      </c>
    </row>
    <row r="13" spans="1:8" ht="15.75" thickBot="1">
      <c r="A13" s="226" t="s">
        <v>4</v>
      </c>
      <c r="B13" s="153">
        <f t="shared" ref="B13" si="0">SUM(B3:B12)</f>
        <v>0.99999999999999989</v>
      </c>
      <c r="C13" s="62">
        <f>SUM(C3:C12)</f>
        <v>1.02</v>
      </c>
      <c r="D13" s="140">
        <f>SUM(D3:D12)</f>
        <v>1.07</v>
      </c>
      <c r="E13" s="138"/>
      <c r="F13" s="128"/>
      <c r="G13" s="135"/>
      <c r="H13" s="233">
        <f>SUM(H3:H12)</f>
        <v>4.9999999999999982E-2</v>
      </c>
    </row>
    <row r="14" spans="1:8">
      <c r="A14" s="225" t="s">
        <v>5</v>
      </c>
      <c r="B14" s="266">
        <v>0.21560000000000001</v>
      </c>
      <c r="C14" s="198">
        <v>0.17</v>
      </c>
      <c r="D14" s="199">
        <v>0.17</v>
      </c>
      <c r="E14" s="114" t="s">
        <v>6</v>
      </c>
      <c r="F14" s="197" t="s">
        <v>434</v>
      </c>
      <c r="G14" s="267" t="s">
        <v>28</v>
      </c>
      <c r="H14" s="232">
        <f>D14-C14</f>
        <v>0</v>
      </c>
    </row>
    <row r="15" spans="1:8" ht="15">
      <c r="A15" s="268" t="s">
        <v>509</v>
      </c>
      <c r="B15" s="269"/>
      <c r="C15" s="270"/>
      <c r="D15" s="271"/>
      <c r="E15" s="272"/>
      <c r="F15" s="273"/>
      <c r="G15" s="6"/>
      <c r="H15" s="232">
        <f>D15-C15</f>
        <v>0</v>
      </c>
    </row>
    <row r="16" spans="1:8" ht="15">
      <c r="A16" s="276" t="s">
        <v>0</v>
      </c>
      <c r="B16" s="277" t="s">
        <v>440</v>
      </c>
      <c r="C16" s="277" t="s">
        <v>510</v>
      </c>
      <c r="D16" s="277" t="s">
        <v>493</v>
      </c>
      <c r="E16" s="278" t="s">
        <v>494</v>
      </c>
    </row>
    <row r="17" spans="1:5" ht="15">
      <c r="A17" s="274" t="s">
        <v>495</v>
      </c>
      <c r="B17" s="191">
        <v>0.28999999999999998</v>
      </c>
      <c r="C17" s="192">
        <v>0.26</v>
      </c>
      <c r="D17" s="192">
        <f>C17-B17</f>
        <v>-2.9999999999999971E-2</v>
      </c>
      <c r="E17" s="275" t="s">
        <v>428</v>
      </c>
    </row>
    <row r="18" spans="1:5" ht="15">
      <c r="A18" s="279" t="s">
        <v>502</v>
      </c>
      <c r="B18" s="280">
        <v>0.03</v>
      </c>
      <c r="C18" s="281">
        <v>0.06</v>
      </c>
      <c r="D18" s="281">
        <f>C18-B18</f>
        <v>0.03</v>
      </c>
      <c r="E18" s="282" t="s">
        <v>506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G10" sqref="G10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>
      <c r="A1" s="12" t="s">
        <v>40</v>
      </c>
    </row>
    <row r="2" spans="1:8" ht="15.75" thickBot="1">
      <c r="A2" s="330" t="s">
        <v>0</v>
      </c>
      <c r="B2" s="331" t="s">
        <v>459</v>
      </c>
      <c r="C2" s="236" t="s">
        <v>464</v>
      </c>
      <c r="D2" s="237" t="s">
        <v>440</v>
      </c>
      <c r="E2" s="332" t="s">
        <v>1</v>
      </c>
      <c r="F2" s="333" t="s">
        <v>34</v>
      </c>
      <c r="G2" s="334" t="s">
        <v>3</v>
      </c>
      <c r="H2" s="93" t="s">
        <v>443</v>
      </c>
    </row>
    <row r="3" spans="1:8" ht="15" customHeight="1">
      <c r="A3" s="309" t="s">
        <v>437</v>
      </c>
      <c r="B3" s="283">
        <v>0.38200000000000001</v>
      </c>
      <c r="C3" s="284">
        <v>0.39</v>
      </c>
      <c r="D3" s="285">
        <v>0.4</v>
      </c>
      <c r="E3" s="286" t="s">
        <v>6</v>
      </c>
      <c r="F3" s="287" t="s">
        <v>65</v>
      </c>
      <c r="G3" s="73" t="s">
        <v>39</v>
      </c>
      <c r="H3" s="319">
        <f>D3-C3</f>
        <v>1.0000000000000009E-2</v>
      </c>
    </row>
    <row r="4" spans="1:8" ht="14.25" customHeight="1">
      <c r="A4" s="310"/>
      <c r="B4" s="289"/>
      <c r="C4" s="290"/>
      <c r="D4" s="291"/>
      <c r="E4" s="286"/>
      <c r="F4" s="292"/>
      <c r="G4" s="73" t="s">
        <v>22</v>
      </c>
      <c r="H4" s="320"/>
    </row>
    <row r="5" spans="1:8" ht="14.25" customHeight="1">
      <c r="A5" s="311" t="s">
        <v>438</v>
      </c>
      <c r="B5" s="296">
        <v>0.2767</v>
      </c>
      <c r="C5" s="297">
        <v>0.25</v>
      </c>
      <c r="D5" s="298">
        <v>0.28999999999999998</v>
      </c>
      <c r="E5" s="299" t="s">
        <v>7</v>
      </c>
      <c r="F5" s="300" t="s">
        <v>462</v>
      </c>
      <c r="G5" s="75" t="s">
        <v>24</v>
      </c>
      <c r="H5" s="321">
        <f>D5-C5</f>
        <v>3.999999999999998E-2</v>
      </c>
    </row>
    <row r="6" spans="1:8" ht="14.25" customHeight="1">
      <c r="A6" s="312"/>
      <c r="B6" s="301"/>
      <c r="C6" s="302"/>
      <c r="D6" s="303"/>
      <c r="E6" s="304"/>
      <c r="F6" s="305"/>
      <c r="G6" s="74" t="s">
        <v>25</v>
      </c>
      <c r="H6" s="322"/>
    </row>
    <row r="7" spans="1:8" ht="14.25" customHeight="1">
      <c r="A7" s="313" t="s">
        <v>439</v>
      </c>
      <c r="B7" s="306">
        <v>0.13</v>
      </c>
      <c r="C7" s="297">
        <v>0.18</v>
      </c>
      <c r="D7" s="298">
        <v>0.17</v>
      </c>
      <c r="E7" s="307" t="s">
        <v>6</v>
      </c>
      <c r="F7" s="308" t="s">
        <v>434</v>
      </c>
      <c r="G7" s="75" t="s">
        <v>26</v>
      </c>
      <c r="H7" s="323">
        <f>D7-C7</f>
        <v>-9.9999999999999811E-3</v>
      </c>
    </row>
    <row r="8" spans="1:8" ht="14.25" customHeight="1">
      <c r="A8" s="314"/>
      <c r="B8" s="293"/>
      <c r="C8" s="302"/>
      <c r="D8" s="303"/>
      <c r="E8" s="294"/>
      <c r="F8" s="295"/>
      <c r="G8" s="76" t="s">
        <v>27</v>
      </c>
      <c r="H8" s="324">
        <f t="shared" ref="H8:H12" si="0">D8-C8</f>
        <v>0</v>
      </c>
    </row>
    <row r="9" spans="1:8" ht="15">
      <c r="A9" s="315" t="s">
        <v>15</v>
      </c>
      <c r="B9" s="121">
        <v>3.4700000000000002E-2</v>
      </c>
      <c r="C9" s="123">
        <v>0.05</v>
      </c>
      <c r="D9" s="120">
        <v>0.04</v>
      </c>
      <c r="E9" s="81" t="s">
        <v>7</v>
      </c>
      <c r="F9" s="102" t="s">
        <v>38</v>
      </c>
      <c r="G9" s="103" t="s">
        <v>465</v>
      </c>
      <c r="H9" s="325">
        <f>D9-C9</f>
        <v>-1.0000000000000002E-2</v>
      </c>
    </row>
    <row r="10" spans="1:8" ht="15">
      <c r="A10" s="316" t="s">
        <v>453</v>
      </c>
      <c r="B10" s="108">
        <v>9.2299999999999993E-2</v>
      </c>
      <c r="C10" s="105">
        <v>0.1</v>
      </c>
      <c r="D10" s="100">
        <v>0.12</v>
      </c>
      <c r="E10" s="81" t="s">
        <v>7</v>
      </c>
      <c r="F10" s="82" t="s">
        <v>463</v>
      </c>
      <c r="G10" s="83" t="s">
        <v>477</v>
      </c>
      <c r="H10" s="326">
        <f t="shared" si="0"/>
        <v>1.999999999999999E-2</v>
      </c>
    </row>
    <row r="11" spans="1:8" ht="15">
      <c r="A11" s="316" t="s">
        <v>452</v>
      </c>
      <c r="B11" s="109">
        <v>2.93E-2</v>
      </c>
      <c r="C11" s="105">
        <v>0.05</v>
      </c>
      <c r="D11" s="100">
        <v>0.02</v>
      </c>
      <c r="E11" s="81" t="s">
        <v>7</v>
      </c>
      <c r="F11" s="82" t="s">
        <v>69</v>
      </c>
      <c r="G11" s="104" t="s">
        <v>466</v>
      </c>
      <c r="H11" s="327">
        <f t="shared" si="0"/>
        <v>-3.0000000000000002E-2</v>
      </c>
    </row>
    <row r="12" spans="1:8" ht="15.75" thickBot="1">
      <c r="A12" s="317" t="s">
        <v>457</v>
      </c>
      <c r="B12" s="110">
        <v>5.5E-2</v>
      </c>
      <c r="C12" s="106">
        <v>0.03</v>
      </c>
      <c r="D12" s="101">
        <v>0.03</v>
      </c>
      <c r="E12" s="86" t="s">
        <v>7</v>
      </c>
      <c r="F12" s="94" t="s">
        <v>478</v>
      </c>
      <c r="G12" s="87" t="s">
        <v>18</v>
      </c>
      <c r="H12" s="328">
        <f t="shared" si="0"/>
        <v>0</v>
      </c>
    </row>
    <row r="13" spans="1:8" ht="15.75" thickBot="1">
      <c r="A13" s="318" t="s">
        <v>4</v>
      </c>
      <c r="B13" s="152">
        <f>SUM(B3:B12)</f>
        <v>1</v>
      </c>
      <c r="C13" s="107">
        <f>SUM(C3:C12)</f>
        <v>1.05</v>
      </c>
      <c r="D13" s="70">
        <f>SUM(D3:D12)</f>
        <v>1.07</v>
      </c>
      <c r="E13" s="90"/>
      <c r="F13" s="91"/>
      <c r="G13" s="92"/>
      <c r="H13" s="329">
        <f>D13-C13</f>
        <v>2.0000000000000018E-2</v>
      </c>
    </row>
    <row r="14" spans="1:8" ht="15">
      <c r="A14" s="317" t="s">
        <v>5</v>
      </c>
      <c r="B14" s="335">
        <v>0.20699999999999999</v>
      </c>
      <c r="C14" s="336">
        <v>0.17</v>
      </c>
      <c r="D14" s="202">
        <v>0.17</v>
      </c>
      <c r="E14" s="86" t="s">
        <v>6</v>
      </c>
      <c r="F14" s="94" t="s">
        <v>434</v>
      </c>
      <c r="G14" s="337" t="s">
        <v>28</v>
      </c>
      <c r="H14" s="188">
        <f>D14-C14</f>
        <v>0</v>
      </c>
    </row>
    <row r="15" spans="1:8" ht="15">
      <c r="A15" s="27" t="s">
        <v>509</v>
      </c>
      <c r="B15" s="44"/>
      <c r="C15" s="338"/>
      <c r="D15" s="339"/>
      <c r="E15" s="72"/>
      <c r="H15" s="19">
        <f>D15-C15</f>
        <v>0</v>
      </c>
    </row>
    <row r="16" spans="1:8" ht="15">
      <c r="A16" s="276" t="s">
        <v>0</v>
      </c>
      <c r="B16" s="277" t="s">
        <v>440</v>
      </c>
      <c r="C16" s="277" t="s">
        <v>510</v>
      </c>
      <c r="D16" s="277" t="s">
        <v>493</v>
      </c>
      <c r="E16" s="278" t="s">
        <v>494</v>
      </c>
    </row>
    <row r="17" spans="1:5" ht="15">
      <c r="A17" s="274" t="s">
        <v>495</v>
      </c>
      <c r="B17" s="191">
        <v>0.28999999999999998</v>
      </c>
      <c r="C17" s="192">
        <v>0.26</v>
      </c>
      <c r="D17" s="192">
        <f>C17-B17</f>
        <v>-2.9999999999999971E-2</v>
      </c>
      <c r="E17" s="275" t="s">
        <v>428</v>
      </c>
    </row>
    <row r="18" spans="1:5" ht="15">
      <c r="A18" s="279" t="s">
        <v>502</v>
      </c>
      <c r="B18" s="280">
        <v>0.03</v>
      </c>
      <c r="C18" s="281">
        <v>0.06</v>
      </c>
      <c r="D18" s="281">
        <f>C18-B18</f>
        <v>0.03</v>
      </c>
      <c r="E18" s="282" t="s">
        <v>506</v>
      </c>
    </row>
    <row r="19" spans="1:5" hidden="1"/>
    <row r="20" spans="1:5" hidden="1"/>
    <row r="21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G10" sqref="G10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30</v>
      </c>
      <c r="B1" s="5"/>
      <c r="C1" s="5"/>
      <c r="D1" s="5"/>
      <c r="E1" s="6"/>
      <c r="F1" s="5"/>
      <c r="G1" s="6"/>
    </row>
    <row r="2" spans="1:8" ht="15.75" thickBot="1">
      <c r="A2" s="234" t="s">
        <v>0</v>
      </c>
      <c r="B2" s="367" t="s">
        <v>450</v>
      </c>
      <c r="C2" s="236" t="s">
        <v>431</v>
      </c>
      <c r="D2" s="237" t="s">
        <v>440</v>
      </c>
      <c r="E2" s="238" t="s">
        <v>1</v>
      </c>
      <c r="F2" s="368" t="s">
        <v>2</v>
      </c>
      <c r="G2" s="56" t="s">
        <v>3</v>
      </c>
      <c r="H2" s="240" t="s">
        <v>467</v>
      </c>
    </row>
    <row r="3" spans="1:8">
      <c r="A3" s="355" t="s">
        <v>437</v>
      </c>
      <c r="B3" s="130"/>
      <c r="C3" s="340">
        <v>0.42</v>
      </c>
      <c r="D3" s="291">
        <v>0.42</v>
      </c>
      <c r="E3" s="341" t="s">
        <v>6</v>
      </c>
      <c r="F3" s="342" t="s">
        <v>436</v>
      </c>
      <c r="G3" s="73" t="s">
        <v>39</v>
      </c>
      <c r="H3" s="362">
        <f>D3-C3</f>
        <v>0</v>
      </c>
    </row>
    <row r="4" spans="1:8">
      <c r="A4" s="355"/>
      <c r="B4" s="150">
        <v>0.435</v>
      </c>
      <c r="C4" s="340"/>
      <c r="D4" s="291"/>
      <c r="E4" s="343"/>
      <c r="F4" s="342"/>
      <c r="G4" s="73" t="s">
        <v>22</v>
      </c>
      <c r="H4" s="320"/>
    </row>
    <row r="5" spans="1:8">
      <c r="A5" s="356" t="s">
        <v>438</v>
      </c>
      <c r="B5" s="345">
        <v>0.2427</v>
      </c>
      <c r="C5" s="346">
        <v>0.22</v>
      </c>
      <c r="D5" s="298">
        <v>0.25</v>
      </c>
      <c r="E5" s="347" t="s">
        <v>7</v>
      </c>
      <c r="F5" s="348" t="s">
        <v>471</v>
      </c>
      <c r="G5" s="75" t="s">
        <v>24</v>
      </c>
      <c r="H5" s="321">
        <f>D5-C5</f>
        <v>0.03</v>
      </c>
    </row>
    <row r="6" spans="1:8">
      <c r="A6" s="357"/>
      <c r="B6" s="349"/>
      <c r="C6" s="350"/>
      <c r="D6" s="303"/>
      <c r="E6" s="347"/>
      <c r="F6" s="351"/>
      <c r="G6" s="74" t="s">
        <v>25</v>
      </c>
      <c r="H6" s="322"/>
    </row>
    <row r="7" spans="1:8" ht="14.25" customHeight="1">
      <c r="A7" s="221" t="s">
        <v>439</v>
      </c>
      <c r="B7" s="352">
        <v>0.2046</v>
      </c>
      <c r="C7" s="346">
        <v>0.22</v>
      </c>
      <c r="D7" s="298">
        <v>0.18</v>
      </c>
      <c r="E7" s="211" t="s">
        <v>6</v>
      </c>
      <c r="F7" s="353" t="s">
        <v>96</v>
      </c>
      <c r="G7" s="75" t="s">
        <v>26</v>
      </c>
      <c r="H7" s="321">
        <f>D7-C7</f>
        <v>-4.0000000000000008E-2</v>
      </c>
    </row>
    <row r="8" spans="1:8">
      <c r="A8" s="358"/>
      <c r="B8" s="354"/>
      <c r="C8" s="350"/>
      <c r="D8" s="303"/>
      <c r="E8" s="211"/>
      <c r="F8" s="344"/>
      <c r="G8" s="76" t="s">
        <v>27</v>
      </c>
      <c r="H8" s="322"/>
    </row>
    <row r="9" spans="1:8">
      <c r="A9" s="359" t="s">
        <v>15</v>
      </c>
      <c r="B9" s="148">
        <v>8.0000000000000004E-4</v>
      </c>
      <c r="C9" s="60">
        <v>0.05</v>
      </c>
      <c r="D9" s="100">
        <v>0.04</v>
      </c>
      <c r="E9" s="48" t="s">
        <v>7</v>
      </c>
      <c r="F9" s="47" t="s">
        <v>38</v>
      </c>
      <c r="G9" s="103" t="s">
        <v>465</v>
      </c>
      <c r="H9" s="363">
        <f>D9-C9</f>
        <v>-1.0000000000000002E-2</v>
      </c>
    </row>
    <row r="10" spans="1:8" s="71" customFormat="1">
      <c r="A10" s="224" t="s">
        <v>453</v>
      </c>
      <c r="B10" s="148">
        <v>6.13E-2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63">
        <f>D10-C10</f>
        <v>3.9999999999999994E-2</v>
      </c>
    </row>
    <row r="11" spans="1:8">
      <c r="A11" s="224" t="s">
        <v>452</v>
      </c>
      <c r="B11" s="148">
        <v>2.6200000000000001E-2</v>
      </c>
      <c r="C11" s="60">
        <v>0.02</v>
      </c>
      <c r="D11" s="100">
        <v>0.02</v>
      </c>
      <c r="E11" s="48" t="s">
        <v>7</v>
      </c>
      <c r="F11" s="16" t="s">
        <v>69</v>
      </c>
      <c r="G11" s="104" t="s">
        <v>466</v>
      </c>
      <c r="H11" s="364">
        <f>D11-C11</f>
        <v>0</v>
      </c>
    </row>
    <row r="12" spans="1:8" ht="15" thickBot="1">
      <c r="A12" s="360" t="s">
        <v>457</v>
      </c>
      <c r="B12" s="149">
        <v>2.9399999999999999E-2</v>
      </c>
      <c r="C12" s="57">
        <v>0.04</v>
      </c>
      <c r="D12" s="101">
        <v>0.04</v>
      </c>
      <c r="E12" s="61" t="s">
        <v>7</v>
      </c>
      <c r="F12" s="46" t="s">
        <v>38</v>
      </c>
      <c r="G12" s="87" t="s">
        <v>18</v>
      </c>
      <c r="H12" s="365">
        <f>D12-C12</f>
        <v>0</v>
      </c>
    </row>
    <row r="13" spans="1:8" ht="15.75" thickBot="1">
      <c r="A13" s="361" t="s">
        <v>4</v>
      </c>
      <c r="B13" s="151">
        <f>SUM(B3:B12)</f>
        <v>1</v>
      </c>
      <c r="C13" s="62">
        <f>SUM(C3:C12)</f>
        <v>1.02</v>
      </c>
      <c r="D13" s="140">
        <f>SUM(D3:D12)</f>
        <v>1.0399999999999998</v>
      </c>
      <c r="E13" s="63"/>
      <c r="F13" s="63"/>
      <c r="G13" s="92"/>
      <c r="H13" s="366">
        <f>SUM(H3:H12)</f>
        <v>1.9999999999999983E-2</v>
      </c>
    </row>
    <row r="14" spans="1:8">
      <c r="A14" s="360" t="s">
        <v>5</v>
      </c>
      <c r="B14" s="242">
        <v>0.2056</v>
      </c>
      <c r="C14" s="243">
        <v>0.17</v>
      </c>
      <c r="D14" s="244">
        <v>0.17</v>
      </c>
      <c r="E14" s="369" t="s">
        <v>6</v>
      </c>
      <c r="F14" s="370" t="s">
        <v>434</v>
      </c>
      <c r="G14" s="337" t="s">
        <v>28</v>
      </c>
      <c r="H14" s="247">
        <f>D14-C14</f>
        <v>0</v>
      </c>
    </row>
    <row r="15" spans="1:8" ht="15">
      <c r="A15" s="27" t="s">
        <v>509</v>
      </c>
      <c r="B15" s="371"/>
      <c r="C15" s="372"/>
      <c r="D15" s="339"/>
      <c r="E15" s="272"/>
      <c r="F15" s="200"/>
      <c r="H15" s="19">
        <f>D15-C15</f>
        <v>0</v>
      </c>
    </row>
    <row r="16" spans="1:8" ht="15">
      <c r="A16" s="276" t="s">
        <v>0</v>
      </c>
      <c r="B16" s="277" t="s">
        <v>440</v>
      </c>
      <c r="C16" s="277" t="s">
        <v>510</v>
      </c>
      <c r="D16" s="277" t="s">
        <v>493</v>
      </c>
      <c r="E16" s="278" t="s">
        <v>494</v>
      </c>
    </row>
    <row r="17" spans="1:5" ht="15">
      <c r="A17" s="274" t="s">
        <v>495</v>
      </c>
      <c r="B17" s="191">
        <v>0.25</v>
      </c>
      <c r="C17" s="192">
        <v>0.22</v>
      </c>
      <c r="D17" s="192">
        <f>C17-B17</f>
        <v>-0.03</v>
      </c>
      <c r="E17" s="275" t="s">
        <v>513</v>
      </c>
    </row>
    <row r="18" spans="1:5" ht="15">
      <c r="A18" s="279" t="s">
        <v>502</v>
      </c>
      <c r="B18" s="280">
        <v>0.04</v>
      </c>
      <c r="C18" s="281">
        <v>7.0000000000000007E-2</v>
      </c>
      <c r="D18" s="281">
        <f>C18-B18</f>
        <v>3.0000000000000006E-2</v>
      </c>
      <c r="E18" s="282" t="s">
        <v>429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G10" sqref="G10"/>
    </sheetView>
  </sheetViews>
  <sheetFormatPr defaultColWidth="0" defaultRowHeight="14.25" zeroHeight="1"/>
  <cols>
    <col min="1" max="1" width="57.5" bestFit="1" customWidth="1"/>
    <col min="2" max="2" width="27.625" customWidth="1"/>
    <col min="3" max="3" width="23.125" customWidth="1"/>
    <col min="4" max="4" width="27.625" customWidth="1"/>
    <col min="5" max="5" width="17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>
      <c r="A1" s="12" t="s">
        <v>31</v>
      </c>
      <c r="B1" s="5"/>
      <c r="C1" s="5"/>
      <c r="D1" s="6"/>
      <c r="E1" s="5"/>
      <c r="F1" s="6"/>
    </row>
    <row r="2" spans="1:8" ht="15.75" thickBot="1">
      <c r="A2" s="234" t="s">
        <v>0</v>
      </c>
      <c r="B2" s="367" t="s">
        <v>450</v>
      </c>
      <c r="C2" s="236" t="s">
        <v>431</v>
      </c>
      <c r="D2" s="237" t="s">
        <v>440</v>
      </c>
      <c r="E2" s="238" t="s">
        <v>1</v>
      </c>
      <c r="F2" s="368" t="s">
        <v>2</v>
      </c>
      <c r="G2" s="56" t="s">
        <v>3</v>
      </c>
      <c r="H2" s="240" t="s">
        <v>467</v>
      </c>
    </row>
    <row r="3" spans="1:8">
      <c r="A3" s="355" t="s">
        <v>437</v>
      </c>
      <c r="B3" s="373">
        <f>37.04%+0.48%</f>
        <v>0.37520000000000003</v>
      </c>
      <c r="C3" s="340">
        <v>0.35</v>
      </c>
      <c r="D3" s="291">
        <v>0.39</v>
      </c>
      <c r="E3" s="341" t="s">
        <v>6</v>
      </c>
      <c r="F3" s="342" t="s">
        <v>479</v>
      </c>
      <c r="G3" s="73" t="s">
        <v>39</v>
      </c>
      <c r="H3" s="362">
        <f>D3-C3</f>
        <v>4.0000000000000036E-2</v>
      </c>
    </row>
    <row r="4" spans="1:8">
      <c r="A4" s="355"/>
      <c r="B4" s="374"/>
      <c r="C4" s="340"/>
      <c r="D4" s="291"/>
      <c r="E4" s="343"/>
      <c r="F4" s="342"/>
      <c r="G4" s="73" t="s">
        <v>22</v>
      </c>
      <c r="H4" s="320"/>
    </row>
    <row r="5" spans="1:8">
      <c r="A5" s="356" t="s">
        <v>438</v>
      </c>
      <c r="B5" s="345">
        <v>0.27960000000000002</v>
      </c>
      <c r="C5" s="346">
        <v>0.26</v>
      </c>
      <c r="D5" s="298">
        <v>0.28000000000000003</v>
      </c>
      <c r="E5" s="347" t="s">
        <v>7</v>
      </c>
      <c r="F5" s="348" t="s">
        <v>444</v>
      </c>
      <c r="G5" s="75" t="s">
        <v>24</v>
      </c>
      <c r="H5" s="321">
        <f>D5-C5</f>
        <v>2.0000000000000018E-2</v>
      </c>
    </row>
    <row r="6" spans="1:8">
      <c r="A6" s="357"/>
      <c r="B6" s="349"/>
      <c r="C6" s="350"/>
      <c r="D6" s="303"/>
      <c r="E6" s="347"/>
      <c r="F6" s="351"/>
      <c r="G6" s="74" t="s">
        <v>25</v>
      </c>
      <c r="H6" s="322"/>
    </row>
    <row r="7" spans="1:8" ht="14.25" customHeight="1">
      <c r="A7" s="221" t="s">
        <v>439</v>
      </c>
      <c r="B7" s="352">
        <v>0.22109999999999999</v>
      </c>
      <c r="C7" s="346">
        <v>0.24</v>
      </c>
      <c r="D7" s="298">
        <v>0.21</v>
      </c>
      <c r="E7" s="211" t="s">
        <v>6</v>
      </c>
      <c r="F7" s="353" t="s">
        <v>456</v>
      </c>
      <c r="G7" s="75" t="s">
        <v>26</v>
      </c>
      <c r="H7" s="321">
        <f>D7-C7</f>
        <v>-0.03</v>
      </c>
    </row>
    <row r="8" spans="1:8">
      <c r="A8" s="358"/>
      <c r="B8" s="354"/>
      <c r="C8" s="350"/>
      <c r="D8" s="303"/>
      <c r="E8" s="211"/>
      <c r="F8" s="344"/>
      <c r="G8" s="76" t="s">
        <v>27</v>
      </c>
      <c r="H8" s="322"/>
    </row>
    <row r="9" spans="1:8">
      <c r="A9" s="359" t="s">
        <v>15</v>
      </c>
      <c r="B9" s="148">
        <v>6.9999999999999999E-4</v>
      </c>
      <c r="C9" s="60">
        <v>0.05</v>
      </c>
      <c r="D9" s="100">
        <v>0.04</v>
      </c>
      <c r="E9" s="118" t="s">
        <v>7</v>
      </c>
      <c r="F9" s="116" t="s">
        <v>38</v>
      </c>
      <c r="G9" s="103" t="s">
        <v>465</v>
      </c>
      <c r="H9" s="363">
        <f>D9-C9</f>
        <v>-1.0000000000000002E-2</v>
      </c>
    </row>
    <row r="10" spans="1:8">
      <c r="A10" s="224" t="s">
        <v>453</v>
      </c>
      <c r="B10" s="148">
        <v>5.8599999999999999E-2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63">
        <f>D10-C10</f>
        <v>3.9999999999999994E-2</v>
      </c>
    </row>
    <row r="11" spans="1:8">
      <c r="A11" s="224" t="s">
        <v>452</v>
      </c>
      <c r="B11" s="148">
        <v>2.3900000000000001E-2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4">
        <f>D11-C11</f>
        <v>0</v>
      </c>
    </row>
    <row r="12" spans="1:8" ht="15" thickBot="1">
      <c r="A12" s="360" t="s">
        <v>457</v>
      </c>
      <c r="B12" s="149">
        <v>4.0899999999999999E-2</v>
      </c>
      <c r="C12" s="57">
        <v>0.05</v>
      </c>
      <c r="D12" s="101">
        <v>0.03</v>
      </c>
      <c r="E12" s="115" t="s">
        <v>7</v>
      </c>
      <c r="F12" s="117" t="s">
        <v>478</v>
      </c>
      <c r="G12" s="87" t="s">
        <v>18</v>
      </c>
      <c r="H12" s="365">
        <f>D12-C12</f>
        <v>-2.0000000000000004E-2</v>
      </c>
    </row>
    <row r="13" spans="1:8" ht="15.75" thickBot="1">
      <c r="A13" s="361" t="s">
        <v>4</v>
      </c>
      <c r="B13" s="151">
        <f t="shared" ref="B13" si="0">SUM(B3:B12)</f>
        <v>1</v>
      </c>
      <c r="C13" s="62">
        <f>SUM(C3:C12)</f>
        <v>1.02</v>
      </c>
      <c r="D13" s="140">
        <f>SUM(D3:D12)</f>
        <v>1.06</v>
      </c>
      <c r="E13" s="63"/>
      <c r="F13" s="63"/>
      <c r="G13" s="92"/>
      <c r="H13" s="366">
        <f>SUM(H3:H12)</f>
        <v>4.0000000000000042E-2</v>
      </c>
    </row>
    <row r="14" spans="1:8">
      <c r="A14" s="360" t="s">
        <v>5</v>
      </c>
      <c r="B14" s="242">
        <v>0.20810000000000001</v>
      </c>
      <c r="C14" s="243">
        <v>0.17</v>
      </c>
      <c r="D14" s="244">
        <v>0.17</v>
      </c>
      <c r="E14" s="369" t="s">
        <v>6</v>
      </c>
      <c r="F14" s="370" t="s">
        <v>434</v>
      </c>
      <c r="G14" s="337" t="s">
        <v>28</v>
      </c>
      <c r="H14" s="247">
        <v>-0.03</v>
      </c>
    </row>
    <row r="15" spans="1:8" ht="15">
      <c r="A15" s="27" t="s">
        <v>509</v>
      </c>
      <c r="B15" s="371"/>
      <c r="C15" s="372"/>
      <c r="D15" s="339"/>
      <c r="E15" s="272"/>
      <c r="F15" s="200"/>
    </row>
    <row r="16" spans="1:8" ht="15">
      <c r="A16" s="276" t="s">
        <v>0</v>
      </c>
      <c r="B16" s="277" t="s">
        <v>440</v>
      </c>
      <c r="C16" s="277" t="s">
        <v>510</v>
      </c>
      <c r="D16" s="277" t="s">
        <v>493</v>
      </c>
      <c r="E16" s="278" t="s">
        <v>494</v>
      </c>
    </row>
    <row r="17" spans="1:5" ht="15">
      <c r="A17" s="274" t="s">
        <v>495</v>
      </c>
      <c r="B17" s="191">
        <v>0.28000000000000003</v>
      </c>
      <c r="C17" s="192">
        <v>0.25</v>
      </c>
      <c r="D17" s="192">
        <f>C17-B17</f>
        <v>-3.0000000000000027E-2</v>
      </c>
      <c r="E17" s="275" t="s">
        <v>471</v>
      </c>
    </row>
    <row r="18" spans="1:5" ht="15">
      <c r="A18" s="279" t="s">
        <v>502</v>
      </c>
      <c r="B18" s="280">
        <v>0.03</v>
      </c>
      <c r="C18" s="281">
        <v>0.06</v>
      </c>
      <c r="D18" s="281">
        <f>C18-B18</f>
        <v>0.03</v>
      </c>
      <c r="E18" s="282" t="s">
        <v>506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7" sqref="A7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32</v>
      </c>
      <c r="B1" s="5"/>
      <c r="C1" s="5"/>
      <c r="D1" s="5"/>
      <c r="E1" s="6"/>
      <c r="F1" s="5"/>
      <c r="G1" s="6"/>
    </row>
    <row r="2" spans="1:8" ht="15.75" thickBot="1">
      <c r="A2" s="234" t="s">
        <v>0</v>
      </c>
      <c r="B2" s="367" t="s">
        <v>450</v>
      </c>
      <c r="C2" s="236" t="s">
        <v>431</v>
      </c>
      <c r="D2" s="237" t="s">
        <v>440</v>
      </c>
      <c r="E2" s="238" t="s">
        <v>1</v>
      </c>
      <c r="F2" s="368" t="s">
        <v>2</v>
      </c>
      <c r="G2" s="56" t="s">
        <v>3</v>
      </c>
      <c r="H2" s="240" t="s">
        <v>467</v>
      </c>
    </row>
    <row r="3" spans="1:8">
      <c r="A3" s="355" t="s">
        <v>437</v>
      </c>
      <c r="B3" s="373">
        <f>25.47%-1.09%</f>
        <v>0.24379999999999999</v>
      </c>
      <c r="C3" s="340">
        <v>0.22</v>
      </c>
      <c r="D3" s="291">
        <v>0.24</v>
      </c>
      <c r="E3" s="341" t="s">
        <v>6</v>
      </c>
      <c r="F3" s="342" t="s">
        <v>476</v>
      </c>
      <c r="G3" s="73" t="s">
        <v>39</v>
      </c>
      <c r="H3" s="362">
        <f>D3-C3</f>
        <v>1.999999999999999E-2</v>
      </c>
    </row>
    <row r="4" spans="1:8">
      <c r="A4" s="355"/>
      <c r="B4" s="374"/>
      <c r="C4" s="340"/>
      <c r="D4" s="291"/>
      <c r="E4" s="343"/>
      <c r="F4" s="342"/>
      <c r="G4" s="73" t="s">
        <v>22</v>
      </c>
      <c r="H4" s="320"/>
    </row>
    <row r="5" spans="1:8">
      <c r="A5" s="356" t="s">
        <v>438</v>
      </c>
      <c r="B5" s="345">
        <v>0.33389999999999997</v>
      </c>
      <c r="C5" s="346">
        <v>0.34</v>
      </c>
      <c r="D5" s="298">
        <v>0.34</v>
      </c>
      <c r="E5" s="347" t="s">
        <v>7</v>
      </c>
      <c r="F5" s="348" t="s">
        <v>97</v>
      </c>
      <c r="G5" s="75" t="s">
        <v>24</v>
      </c>
      <c r="H5" s="321">
        <f>D5-C5</f>
        <v>0</v>
      </c>
    </row>
    <row r="6" spans="1:8">
      <c r="A6" s="357"/>
      <c r="B6" s="349"/>
      <c r="C6" s="350"/>
      <c r="D6" s="303"/>
      <c r="E6" s="347"/>
      <c r="F6" s="351"/>
      <c r="G6" s="74" t="s">
        <v>25</v>
      </c>
      <c r="H6" s="322"/>
    </row>
    <row r="7" spans="1:8" ht="14.25" customHeight="1">
      <c r="A7" s="221" t="s">
        <v>439</v>
      </c>
      <c r="B7" s="352">
        <v>0.27479999999999999</v>
      </c>
      <c r="C7" s="346">
        <v>0.27</v>
      </c>
      <c r="D7" s="298">
        <v>0.27</v>
      </c>
      <c r="E7" s="211" t="s">
        <v>6</v>
      </c>
      <c r="F7" s="353" t="s">
        <v>488</v>
      </c>
      <c r="G7" s="75" t="s">
        <v>26</v>
      </c>
      <c r="H7" s="321">
        <f>D7-C7</f>
        <v>0</v>
      </c>
    </row>
    <row r="8" spans="1:8">
      <c r="A8" s="358"/>
      <c r="B8" s="354"/>
      <c r="C8" s="350"/>
      <c r="D8" s="303"/>
      <c r="E8" s="211"/>
      <c r="F8" s="344"/>
      <c r="G8" s="76" t="s">
        <v>27</v>
      </c>
      <c r="H8" s="322"/>
    </row>
    <row r="9" spans="1:8">
      <c r="A9" s="359" t="s">
        <v>15</v>
      </c>
      <c r="B9" s="148">
        <v>8.0000000000000004E-4</v>
      </c>
      <c r="C9" s="60">
        <v>0.04</v>
      </c>
      <c r="D9" s="100">
        <v>0.04</v>
      </c>
      <c r="E9" s="118" t="s">
        <v>7</v>
      </c>
      <c r="F9" s="116" t="s">
        <v>38</v>
      </c>
      <c r="G9" s="103" t="s">
        <v>465</v>
      </c>
      <c r="H9" s="363">
        <f>D9-C9</f>
        <v>0</v>
      </c>
    </row>
    <row r="10" spans="1:8" s="71" customFormat="1">
      <c r="A10" s="224" t="s">
        <v>453</v>
      </c>
      <c r="B10" s="148">
        <v>6.5799999999999997E-2</v>
      </c>
      <c r="C10" s="60">
        <v>0.06</v>
      </c>
      <c r="D10" s="100">
        <v>0.08</v>
      </c>
      <c r="E10" s="118" t="s">
        <v>7</v>
      </c>
      <c r="F10" s="16" t="s">
        <v>470</v>
      </c>
      <c r="G10" s="83" t="s">
        <v>477</v>
      </c>
      <c r="H10" s="363">
        <f>D10-C10</f>
        <v>2.0000000000000004E-2</v>
      </c>
    </row>
    <row r="11" spans="1:8">
      <c r="A11" s="224" t="s">
        <v>452</v>
      </c>
      <c r="B11" s="148">
        <v>2.93E-2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4">
        <f>D11-C11</f>
        <v>0</v>
      </c>
    </row>
    <row r="12" spans="1:8" ht="15" thickBot="1">
      <c r="A12" s="360" t="s">
        <v>457</v>
      </c>
      <c r="B12" s="149">
        <v>5.16E-2</v>
      </c>
      <c r="C12" s="57">
        <v>7.0000000000000007E-2</v>
      </c>
      <c r="D12" s="101">
        <v>7.0000000000000007E-2</v>
      </c>
      <c r="E12" s="115" t="s">
        <v>7</v>
      </c>
      <c r="F12" s="117" t="s">
        <v>429</v>
      </c>
      <c r="G12" s="87" t="s">
        <v>18</v>
      </c>
      <c r="H12" s="365">
        <f>D12-C12</f>
        <v>0</v>
      </c>
    </row>
    <row r="13" spans="1:8" ht="15.75" thickBot="1">
      <c r="A13" s="361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1.06</v>
      </c>
      <c r="E13" s="63"/>
      <c r="F13" s="63"/>
      <c r="G13" s="92"/>
      <c r="H13" s="366">
        <f>SUM(H3:H12)</f>
        <v>3.9999999999999994E-2</v>
      </c>
    </row>
    <row r="14" spans="1:8" ht="16.5">
      <c r="A14" s="360" t="s">
        <v>5</v>
      </c>
      <c r="B14" s="242">
        <v>0.2044</v>
      </c>
      <c r="C14" s="243">
        <v>0.17</v>
      </c>
      <c r="D14" s="375">
        <v>0.13</v>
      </c>
      <c r="E14" s="369" t="s">
        <v>6</v>
      </c>
      <c r="F14" s="370" t="s">
        <v>458</v>
      </c>
      <c r="G14" s="337" t="s">
        <v>28</v>
      </c>
      <c r="H14" s="247">
        <f>D14-C14</f>
        <v>-4.0000000000000008E-2</v>
      </c>
    </row>
    <row r="15" spans="1:8" ht="15">
      <c r="A15" s="27" t="s">
        <v>509</v>
      </c>
      <c r="B15" s="371"/>
      <c r="C15" s="372"/>
      <c r="D15" s="339"/>
      <c r="E15" s="272"/>
      <c r="F15" s="200"/>
      <c r="H15" s="19">
        <f>D15-C15</f>
        <v>0</v>
      </c>
    </row>
    <row r="16" spans="1:8" ht="15">
      <c r="A16" s="276" t="s">
        <v>0</v>
      </c>
      <c r="B16" s="277" t="s">
        <v>440</v>
      </c>
      <c r="C16" s="277" t="s">
        <v>510</v>
      </c>
      <c r="D16" s="277" t="s">
        <v>493</v>
      </c>
      <c r="E16" s="278" t="s">
        <v>494</v>
      </c>
    </row>
    <row r="17" spans="1:5" ht="15">
      <c r="A17" s="274" t="s">
        <v>495</v>
      </c>
      <c r="B17" s="191">
        <v>0.34</v>
      </c>
      <c r="C17" s="192">
        <v>0.31</v>
      </c>
      <c r="D17" s="192">
        <f>C17-B17</f>
        <v>-3.0000000000000027E-2</v>
      </c>
      <c r="E17" s="275" t="s">
        <v>514</v>
      </c>
    </row>
    <row r="18" spans="1:5" ht="15">
      <c r="A18" s="279" t="s">
        <v>502</v>
      </c>
      <c r="B18" s="280">
        <v>7.0000000000000007E-2</v>
      </c>
      <c r="C18" s="281">
        <v>0.1</v>
      </c>
      <c r="D18" s="281">
        <f>C18-B18</f>
        <v>0.03</v>
      </c>
      <c r="E18" s="282" t="s">
        <v>515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F5" sqref="F5"/>
    </sheetView>
  </sheetViews>
  <sheetFormatPr defaultColWidth="0" defaultRowHeight="14.25" zeroHeight="1"/>
  <cols>
    <col min="1" max="1" width="54.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468</v>
      </c>
    </row>
    <row r="2" spans="1:8" ht="83.25" customHeight="1" thickBot="1">
      <c r="A2" s="234" t="s">
        <v>0</v>
      </c>
      <c r="B2" s="367" t="s">
        <v>450</v>
      </c>
      <c r="C2" s="236" t="s">
        <v>431</v>
      </c>
      <c r="D2" s="237" t="s">
        <v>440</v>
      </c>
      <c r="E2" s="238" t="s">
        <v>1</v>
      </c>
      <c r="F2" s="368" t="s">
        <v>2</v>
      </c>
      <c r="G2" s="56" t="s">
        <v>3</v>
      </c>
      <c r="H2" s="240" t="s">
        <v>467</v>
      </c>
    </row>
    <row r="3" spans="1:8" ht="13.5" customHeight="1">
      <c r="A3" s="355" t="s">
        <v>437</v>
      </c>
      <c r="B3" s="373">
        <f>21.78%-1.67%</f>
        <v>0.20110000000000003</v>
      </c>
      <c r="C3" s="340">
        <v>0.2</v>
      </c>
      <c r="D3" s="291">
        <v>0.2</v>
      </c>
      <c r="E3" s="341" t="s">
        <v>6</v>
      </c>
      <c r="F3" s="342" t="s">
        <v>68</v>
      </c>
      <c r="G3" s="73" t="s">
        <v>39</v>
      </c>
      <c r="H3" s="362">
        <f>D3-C3</f>
        <v>0</v>
      </c>
    </row>
    <row r="4" spans="1:8" ht="13.5" customHeight="1">
      <c r="A4" s="355"/>
      <c r="B4" s="374"/>
      <c r="C4" s="340"/>
      <c r="D4" s="291"/>
      <c r="E4" s="343"/>
      <c r="F4" s="342"/>
      <c r="G4" s="73" t="s">
        <v>22</v>
      </c>
      <c r="H4" s="320"/>
    </row>
    <row r="5" spans="1:8" ht="13.5" customHeight="1">
      <c r="A5" s="356" t="s">
        <v>438</v>
      </c>
      <c r="B5" s="345">
        <v>0.41339999999999999</v>
      </c>
      <c r="C5" s="346">
        <v>0.38</v>
      </c>
      <c r="D5" s="298">
        <v>0.4</v>
      </c>
      <c r="E5" s="347" t="s">
        <v>7</v>
      </c>
      <c r="F5" s="348" t="s">
        <v>473</v>
      </c>
      <c r="G5" s="75" t="s">
        <v>24</v>
      </c>
      <c r="H5" s="321">
        <f>D5-C5</f>
        <v>2.0000000000000018E-2</v>
      </c>
    </row>
    <row r="6" spans="1:8" ht="13.5" customHeight="1">
      <c r="A6" s="357"/>
      <c r="B6" s="349"/>
      <c r="C6" s="350"/>
      <c r="D6" s="303"/>
      <c r="E6" s="347"/>
      <c r="F6" s="351"/>
      <c r="G6" s="74" t="s">
        <v>25</v>
      </c>
      <c r="H6" s="322"/>
    </row>
    <row r="7" spans="1:8" ht="13.5" customHeight="1">
      <c r="A7" s="221" t="s">
        <v>439</v>
      </c>
      <c r="B7" s="352">
        <v>0.22309999999999999</v>
      </c>
      <c r="C7" s="346">
        <v>0.27</v>
      </c>
      <c r="D7" s="298">
        <v>0.2</v>
      </c>
      <c r="E7" s="211" t="s">
        <v>6</v>
      </c>
      <c r="F7" s="353" t="s">
        <v>68</v>
      </c>
      <c r="G7" s="75" t="s">
        <v>26</v>
      </c>
      <c r="H7" s="321">
        <f>D7-C7</f>
        <v>-7.0000000000000007E-2</v>
      </c>
    </row>
    <row r="8" spans="1:8">
      <c r="A8" s="358"/>
      <c r="B8" s="354"/>
      <c r="C8" s="350"/>
      <c r="D8" s="303"/>
      <c r="E8" s="211"/>
      <c r="F8" s="344"/>
      <c r="G8" s="76" t="s">
        <v>27</v>
      </c>
      <c r="H8" s="322"/>
    </row>
    <row r="9" spans="1:8" ht="13.5" customHeight="1">
      <c r="A9" s="359" t="s">
        <v>15</v>
      </c>
      <c r="B9" s="148">
        <v>5.9999999999999995E-4</v>
      </c>
      <c r="C9" s="60">
        <v>0.05</v>
      </c>
      <c r="D9" s="100">
        <v>0.05</v>
      </c>
      <c r="E9" s="118" t="s">
        <v>7</v>
      </c>
      <c r="F9" s="116" t="s">
        <v>10</v>
      </c>
      <c r="G9" s="103" t="s">
        <v>465</v>
      </c>
      <c r="H9" s="363">
        <f>D9-C9</f>
        <v>0</v>
      </c>
    </row>
    <row r="10" spans="1:8" s="71" customFormat="1" ht="13.5" customHeight="1">
      <c r="A10" s="224" t="s">
        <v>453</v>
      </c>
      <c r="B10" s="148">
        <v>4.0500000000000001E-2</v>
      </c>
      <c r="C10" s="60">
        <v>0.04</v>
      </c>
      <c r="D10" s="100">
        <v>0.09</v>
      </c>
      <c r="E10" s="118" t="s">
        <v>7</v>
      </c>
      <c r="F10" s="16" t="s">
        <v>472</v>
      </c>
      <c r="G10" s="83" t="s">
        <v>477</v>
      </c>
      <c r="H10" s="363">
        <f>D10-C10</f>
        <v>4.9999999999999996E-2</v>
      </c>
    </row>
    <row r="11" spans="1:8" ht="13.5" customHeight="1">
      <c r="A11" s="224" t="s">
        <v>452</v>
      </c>
      <c r="B11" s="148">
        <v>1.83E-2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4">
        <f>D11-C11</f>
        <v>0</v>
      </c>
    </row>
    <row r="12" spans="1:8" ht="13.5" customHeight="1" thickBot="1">
      <c r="A12" s="360" t="s">
        <v>457</v>
      </c>
      <c r="B12" s="149">
        <v>0.10299999999999999</v>
      </c>
      <c r="C12" s="57">
        <v>0.06</v>
      </c>
      <c r="D12" s="101">
        <v>0.09</v>
      </c>
      <c r="E12" s="115" t="s">
        <v>7</v>
      </c>
      <c r="F12" s="117" t="s">
        <v>472</v>
      </c>
      <c r="G12" s="87" t="s">
        <v>18</v>
      </c>
      <c r="H12" s="365">
        <f>D12-C12</f>
        <v>0.03</v>
      </c>
    </row>
    <row r="13" spans="1:8" ht="15.75" thickBot="1">
      <c r="A13" s="361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1.05</v>
      </c>
      <c r="E13" s="63"/>
      <c r="F13" s="63"/>
      <c r="G13" s="92"/>
      <c r="H13" s="366">
        <f>SUM(H3:H12)</f>
        <v>3.0000000000000006E-2</v>
      </c>
    </row>
    <row r="14" spans="1:8">
      <c r="A14" s="360" t="s">
        <v>5</v>
      </c>
      <c r="B14" s="242">
        <v>0.19750000000000001</v>
      </c>
      <c r="C14" s="243">
        <v>0.17</v>
      </c>
      <c r="D14" s="244">
        <v>0.13</v>
      </c>
      <c r="E14" s="369" t="s">
        <v>6</v>
      </c>
      <c r="F14" s="370" t="s">
        <v>458</v>
      </c>
      <c r="G14" s="337" t="s">
        <v>28</v>
      </c>
      <c r="H14" s="247">
        <f>D14-C14</f>
        <v>-4.0000000000000008E-2</v>
      </c>
    </row>
    <row r="15" spans="1:8" hidden="1">
      <c r="A15" s="71"/>
    </row>
    <row r="16" spans="1:8" hidden="1"/>
    <row r="17" spans="1:1" hidden="1">
      <c r="A17" s="66"/>
    </row>
    <row r="18" spans="1:1" hidden="1"/>
    <row r="19" spans="1:1" hidden="1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>
      <c r="A1" s="15" t="s">
        <v>35</v>
      </c>
      <c r="B1" s="24"/>
    </row>
    <row r="2" spans="1:2" ht="15.75" thickTop="1" thickBot="1">
      <c r="A2" s="376" t="s">
        <v>8</v>
      </c>
      <c r="B2" s="377" t="s">
        <v>9</v>
      </c>
    </row>
    <row r="3" spans="1:2" ht="87.75" customHeight="1">
      <c r="A3" s="22" t="s">
        <v>490</v>
      </c>
      <c r="B3" s="11" t="s">
        <v>18</v>
      </c>
    </row>
    <row r="4" spans="1:2" ht="31.5">
      <c r="A4" s="23" t="s">
        <v>23</v>
      </c>
      <c r="B4" s="25"/>
    </row>
    <row r="5" spans="1:2" ht="31.5">
      <c r="A5" s="23" t="s">
        <v>20</v>
      </c>
      <c r="B5" s="25"/>
    </row>
    <row r="6" spans="1:2" ht="15.75">
      <c r="A6" s="23" t="s">
        <v>21</v>
      </c>
      <c r="B6" s="25"/>
    </row>
    <row r="7" spans="1:2" hidden="1"/>
    <row r="8" spans="1:2" hidden="1"/>
    <row r="9" spans="1:2" hidden="1"/>
    <row r="10" spans="1:2" hidden="1"/>
    <row r="11" spans="1:2" hidden="1"/>
    <row r="12" spans="1:2" hidden="1">
      <c r="A12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5" sqref="A5"/>
    </sheetView>
  </sheetViews>
  <sheetFormatPr defaultColWidth="0" defaultRowHeight="14.25" zeroHeight="1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>
      <c r="A1" s="156" t="s">
        <v>482</v>
      </c>
    </row>
    <row r="2" spans="1:2" ht="15.75">
      <c r="A2" s="10" t="s">
        <v>517</v>
      </c>
    </row>
    <row r="3" spans="1:2" ht="15" thickBot="1">
      <c r="A3" s="378" t="s">
        <v>8</v>
      </c>
      <c r="B3" s="378" t="s">
        <v>9</v>
      </c>
    </row>
    <row r="4" spans="1:2" ht="63">
      <c r="A4" s="155" t="s">
        <v>484</v>
      </c>
      <c r="B4" s="21" t="s">
        <v>17</v>
      </c>
    </row>
    <row r="5" spans="1:2" ht="56.25" customHeight="1">
      <c r="A5" s="379" t="s">
        <v>21</v>
      </c>
      <c r="B5" s="380" t="s">
        <v>16</v>
      </c>
    </row>
    <row r="6" spans="1:2">
      <c r="A6" t="s">
        <v>432</v>
      </c>
    </row>
    <row r="7" spans="1:2">
      <c r="A7" s="182" t="s">
        <v>492</v>
      </c>
    </row>
    <row r="8" spans="1:2" hidden="1"/>
    <row r="9" spans="1:2" hidden="1"/>
    <row r="10" spans="1:2" hidden="1"/>
    <row r="11" spans="1:2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99E5B-98BE-4B4C-9CA4-AEB5E731C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schemas.microsoft.com/sharepoint/v3"/>
    <ds:schemaRef ds:uri="http://purl.org/dc/dcmitype/"/>
    <ds:schemaRef ds:uri="http://schemas.microsoft.com/office/2006/documentManagement/types"/>
    <ds:schemaRef ds:uri="1ca4df27-5183-4bee-9dbd-0c46c9c4aa40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2022-03-31T12:28:08Z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