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Fintek נגלה שלישית\דוחות חודשיים\אקסל נגיש\"/>
    </mc:Choice>
  </mc:AlternateContent>
  <bookViews>
    <workbookView xWindow="0" yWindow="0" windowWidth="25200" windowHeight="9885" activeTab="1"/>
  </bookViews>
  <sheets>
    <sheet name="כללי והון" sheetId="1" r:id="rId1"/>
    <sheet name="חיים" sheetId="3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3" l="1"/>
  <c r="H32" i="3" l="1"/>
  <c r="D46" i="3"/>
  <c r="D37" i="3"/>
  <c r="B47" i="3"/>
  <c r="B46" i="3"/>
  <c r="L47" i="3" l="1"/>
  <c r="L46" i="3"/>
  <c r="D47" i="3" l="1"/>
  <c r="B50" i="3"/>
  <c r="D50" i="3"/>
  <c r="D49" i="3"/>
  <c r="F50" i="3"/>
  <c r="F49" i="3"/>
  <c r="F47" i="3"/>
  <c r="F46" i="3"/>
  <c r="F40" i="3"/>
  <c r="F37" i="3"/>
  <c r="F36" i="3"/>
  <c r="F35" i="3"/>
  <c r="F34" i="3"/>
  <c r="F33" i="3"/>
  <c r="F32" i="3"/>
  <c r="D35" i="3"/>
  <c r="D38" i="3"/>
  <c r="D39" i="3"/>
  <c r="D41" i="3"/>
  <c r="D42" i="3"/>
  <c r="D43" i="3"/>
  <c r="D44" i="3"/>
  <c r="D33" i="3"/>
  <c r="B37" i="3"/>
  <c r="B40" i="3" l="1"/>
  <c r="B35" i="3"/>
  <c r="B34" i="3"/>
  <c r="D34" i="3" s="1"/>
  <c r="B36" i="3"/>
  <c r="D36" i="3" s="1"/>
  <c r="B32" i="3"/>
  <c r="D32" i="3" s="1"/>
  <c r="B33" i="3" l="1"/>
  <c r="B49" i="3" l="1"/>
  <c r="J50" i="3" l="1"/>
  <c r="J49" i="3"/>
  <c r="H50" i="3"/>
  <c r="H49" i="3"/>
  <c r="J47" i="3"/>
  <c r="J46" i="3"/>
  <c r="H47" i="3"/>
  <c r="H46" i="3"/>
  <c r="H39" i="3"/>
  <c r="H41" i="3"/>
  <c r="H42" i="3"/>
  <c r="H43" i="3"/>
  <c r="H44" i="3"/>
  <c r="H38" i="3"/>
  <c r="H37" i="3"/>
  <c r="H36" i="3"/>
  <c r="H35" i="3"/>
  <c r="H34" i="3"/>
  <c r="H33" i="3"/>
  <c r="J40" i="3"/>
  <c r="H40" i="3" s="1"/>
  <c r="J37" i="3"/>
  <c r="J36" i="3"/>
  <c r="J35" i="3"/>
  <c r="J34" i="3"/>
  <c r="J33" i="3"/>
  <c r="J32" i="3"/>
  <c r="L50" i="3"/>
  <c r="L49" i="3"/>
  <c r="L40" i="3"/>
  <c r="L37" i="3"/>
  <c r="L36" i="3"/>
  <c r="L35" i="3"/>
  <c r="L34" i="3"/>
  <c r="L33" i="3"/>
  <c r="L32" i="3"/>
  <c r="R47" i="3" l="1"/>
  <c r="P47" i="3"/>
  <c r="N47" i="3"/>
  <c r="N38" i="3"/>
  <c r="N39" i="3"/>
  <c r="N41" i="3"/>
  <c r="N42" i="3"/>
  <c r="N43" i="3"/>
  <c r="R40" i="3" l="1"/>
  <c r="R37" i="3"/>
  <c r="R36" i="3"/>
  <c r="R35" i="3"/>
  <c r="R34" i="3"/>
  <c r="R33" i="3"/>
  <c r="R32" i="3"/>
  <c r="P44" i="3" l="1"/>
  <c r="N44" i="3" s="1"/>
  <c r="R50" i="3" l="1"/>
  <c r="R46" i="3" l="1"/>
  <c r="R49" i="3"/>
  <c r="L51" i="3" l="1"/>
  <c r="M49" i="3" s="1"/>
  <c r="D51" i="3"/>
  <c r="J26" i="3"/>
  <c r="L25" i="3"/>
  <c r="F48" i="3"/>
  <c r="G46" i="3" s="1"/>
  <c r="P23" i="3"/>
  <c r="J48" i="3"/>
  <c r="L19" i="3"/>
  <c r="H19" i="3"/>
  <c r="N18" i="3"/>
  <c r="J12" i="3"/>
  <c r="J8" i="3"/>
  <c r="D45" i="3"/>
  <c r="R26" i="3"/>
  <c r="L26" i="3"/>
  <c r="H26" i="3"/>
  <c r="D26" i="3"/>
  <c r="B26" i="3"/>
  <c r="R25" i="3"/>
  <c r="J25" i="3"/>
  <c r="F25" i="3"/>
  <c r="D25" i="3"/>
  <c r="B25" i="3"/>
  <c r="R23" i="3"/>
  <c r="N23" i="3"/>
  <c r="J23" i="3"/>
  <c r="H23" i="3"/>
  <c r="F23" i="3"/>
  <c r="D23" i="3"/>
  <c r="B23" i="3"/>
  <c r="L22" i="3"/>
  <c r="J22" i="3"/>
  <c r="H22" i="3"/>
  <c r="F22" i="3"/>
  <c r="D22" i="3"/>
  <c r="D24" i="3" s="1"/>
  <c r="E23" i="3" s="1"/>
  <c r="R20" i="3"/>
  <c r="L20" i="3"/>
  <c r="D20" i="3"/>
  <c r="R19" i="3"/>
  <c r="P19" i="3"/>
  <c r="J19" i="3"/>
  <c r="F19" i="3"/>
  <c r="D19" i="3"/>
  <c r="B19" i="3"/>
  <c r="R18" i="3"/>
  <c r="P18" i="3"/>
  <c r="L18" i="3"/>
  <c r="J18" i="3"/>
  <c r="F18" i="3"/>
  <c r="D18" i="3"/>
  <c r="R17" i="3"/>
  <c r="P17" i="3"/>
  <c r="N17" i="3"/>
  <c r="L17" i="3"/>
  <c r="J17" i="3"/>
  <c r="H17" i="3"/>
  <c r="F17" i="3"/>
  <c r="D17" i="3"/>
  <c r="B17" i="3"/>
  <c r="R16" i="3"/>
  <c r="L16" i="3"/>
  <c r="D16" i="3"/>
  <c r="R15" i="3"/>
  <c r="P15" i="3"/>
  <c r="N15" i="3"/>
  <c r="L15" i="3"/>
  <c r="J15" i="3"/>
  <c r="H15" i="3"/>
  <c r="F15" i="3"/>
  <c r="D15" i="3"/>
  <c r="B15" i="3"/>
  <c r="R14" i="3"/>
  <c r="P14" i="3"/>
  <c r="L14" i="3"/>
  <c r="J14" i="3"/>
  <c r="H14" i="3"/>
  <c r="D14" i="3"/>
  <c r="B14" i="3"/>
  <c r="R13" i="3"/>
  <c r="L13" i="3"/>
  <c r="J13" i="3"/>
  <c r="H13" i="3"/>
  <c r="F13" i="3"/>
  <c r="B13" i="3"/>
  <c r="R12" i="3"/>
  <c r="L12" i="3"/>
  <c r="F12" i="3"/>
  <c r="D12" i="3"/>
  <c r="R11" i="3"/>
  <c r="L11" i="3"/>
  <c r="J11" i="3"/>
  <c r="F11" i="3"/>
  <c r="D11" i="3"/>
  <c r="B11" i="3"/>
  <c r="R10" i="3"/>
  <c r="L10" i="3"/>
  <c r="J10" i="3"/>
  <c r="H10" i="3"/>
  <c r="F10" i="3"/>
  <c r="D10" i="3"/>
  <c r="B10" i="3"/>
  <c r="R9" i="3"/>
  <c r="L9" i="3"/>
  <c r="J9" i="3"/>
  <c r="H9" i="3"/>
  <c r="F9" i="3"/>
  <c r="B9" i="3"/>
  <c r="R8" i="3"/>
  <c r="N8" i="3"/>
  <c r="L8" i="3"/>
  <c r="F8" i="3"/>
  <c r="D8" i="3"/>
  <c r="R10" i="1"/>
  <c r="R17" i="1"/>
  <c r="P17" i="1"/>
  <c r="P15" i="1"/>
  <c r="P10" i="1"/>
  <c r="N10" i="1"/>
  <c r="N15" i="1"/>
  <c r="N17" i="1"/>
  <c r="L10" i="1"/>
  <c r="L15" i="1"/>
  <c r="L17" i="1"/>
  <c r="J17" i="1"/>
  <c r="J15" i="1"/>
  <c r="J10" i="1"/>
  <c r="H15" i="1"/>
  <c r="F10" i="1"/>
  <c r="F15" i="1"/>
  <c r="F17" i="1"/>
  <c r="D10" i="1"/>
  <c r="D15" i="1"/>
  <c r="D17" i="1"/>
  <c r="B15" i="1"/>
  <c r="F50" i="1"/>
  <c r="F49" i="1"/>
  <c r="F25" i="1" s="1"/>
  <c r="F47" i="1"/>
  <c r="F23" i="1" s="1"/>
  <c r="F46" i="1"/>
  <c r="F22" i="1" s="1"/>
  <c r="F44" i="1"/>
  <c r="F20" i="1" s="1"/>
  <c r="F42" i="1"/>
  <c r="F18" i="1" s="1"/>
  <c r="F38" i="1"/>
  <c r="F14" i="1" s="1"/>
  <c r="F51" i="1" l="1"/>
  <c r="G49" i="1" s="1"/>
  <c r="F24" i="1"/>
  <c r="G22" i="1" s="1"/>
  <c r="G50" i="1"/>
  <c r="G51" i="1" s="1"/>
  <c r="F48" i="1"/>
  <c r="G46" i="1" s="1"/>
  <c r="F26" i="1"/>
  <c r="G47" i="1"/>
  <c r="G48" i="1" s="1"/>
  <c r="D27" i="3"/>
  <c r="E25" i="3" s="1"/>
  <c r="J27" i="3"/>
  <c r="K26" i="3" s="1"/>
  <c r="B27" i="3"/>
  <c r="C26" i="3" s="1"/>
  <c r="R27" i="3"/>
  <c r="S26" i="3" s="1"/>
  <c r="R21" i="3"/>
  <c r="S20" i="3" s="1"/>
  <c r="L21" i="3"/>
  <c r="M19" i="3" s="1"/>
  <c r="J24" i="3"/>
  <c r="K22" i="3" s="1"/>
  <c r="F24" i="3"/>
  <c r="G22" i="3" s="1"/>
  <c r="G47" i="3"/>
  <c r="G48" i="3" s="1"/>
  <c r="E39" i="3"/>
  <c r="E34" i="3"/>
  <c r="E41" i="3"/>
  <c r="E33" i="3"/>
  <c r="E37" i="3"/>
  <c r="E40" i="3"/>
  <c r="E44" i="3"/>
  <c r="L23" i="3"/>
  <c r="L24" i="3" s="1"/>
  <c r="M22" i="3" s="1"/>
  <c r="H25" i="3"/>
  <c r="H51" i="3"/>
  <c r="I49" i="3" s="1"/>
  <c r="D9" i="3"/>
  <c r="H11" i="3"/>
  <c r="D13" i="3"/>
  <c r="D21" i="3" s="1"/>
  <c r="E18" i="3" s="1"/>
  <c r="F14" i="3"/>
  <c r="F16" i="3"/>
  <c r="F45" i="3"/>
  <c r="E43" i="3"/>
  <c r="J45" i="3"/>
  <c r="B48" i="3"/>
  <c r="C47" i="3" s="1"/>
  <c r="B22" i="3"/>
  <c r="E50" i="3"/>
  <c r="R48" i="3"/>
  <c r="S47" i="3" s="1"/>
  <c r="R22" i="3"/>
  <c r="E32" i="3"/>
  <c r="E36" i="3"/>
  <c r="F20" i="3"/>
  <c r="N19" i="3"/>
  <c r="E22" i="3"/>
  <c r="E24" i="3" s="1"/>
  <c r="H24" i="3"/>
  <c r="I23" i="3" s="1"/>
  <c r="E35" i="3"/>
  <c r="E42" i="3"/>
  <c r="K47" i="3"/>
  <c r="E49" i="3"/>
  <c r="L27" i="3"/>
  <c r="M25" i="3" s="1"/>
  <c r="F26" i="3"/>
  <c r="F27" i="3" s="1"/>
  <c r="G25" i="3" s="1"/>
  <c r="R45" i="3"/>
  <c r="S37" i="3" s="1"/>
  <c r="M50" i="3"/>
  <c r="M51" i="3" s="1"/>
  <c r="E38" i="3"/>
  <c r="L45" i="3"/>
  <c r="M43" i="3" s="1"/>
  <c r="K46" i="3"/>
  <c r="D48" i="3"/>
  <c r="E47" i="3" s="1"/>
  <c r="H48" i="3"/>
  <c r="I46" i="3" s="1"/>
  <c r="L48" i="3"/>
  <c r="M46" i="3" s="1"/>
  <c r="B51" i="3"/>
  <c r="C49" i="3" s="1"/>
  <c r="F51" i="3"/>
  <c r="G49" i="3" s="1"/>
  <c r="J51" i="3"/>
  <c r="K50" i="3" s="1"/>
  <c r="R51" i="3"/>
  <c r="S49" i="3" s="1"/>
  <c r="E26" i="3" l="1"/>
  <c r="E27" i="3" s="1"/>
  <c r="C25" i="3"/>
  <c r="C27" i="3" s="1"/>
  <c r="G23" i="1"/>
  <c r="G24" i="1" s="1"/>
  <c r="F27" i="1"/>
  <c r="G25" i="1" s="1"/>
  <c r="K25" i="3"/>
  <c r="K27" i="3" s="1"/>
  <c r="G40" i="3"/>
  <c r="G32" i="3"/>
  <c r="S10" i="3"/>
  <c r="S25" i="3"/>
  <c r="S27" i="3" s="1"/>
  <c r="E51" i="3"/>
  <c r="G23" i="3"/>
  <c r="G24" i="3" s="1"/>
  <c r="K23" i="3"/>
  <c r="K24" i="3" s="1"/>
  <c r="K48" i="3"/>
  <c r="M14" i="3"/>
  <c r="M12" i="3"/>
  <c r="M9" i="3"/>
  <c r="M17" i="3"/>
  <c r="S9" i="3"/>
  <c r="S32" i="3"/>
  <c r="S39" i="3"/>
  <c r="S44" i="3"/>
  <c r="S19" i="3"/>
  <c r="S40" i="3"/>
  <c r="S17" i="3"/>
  <c r="S12" i="3"/>
  <c r="S18" i="3"/>
  <c r="S16" i="3"/>
  <c r="S15" i="3"/>
  <c r="S8" i="3"/>
  <c r="S38" i="3"/>
  <c r="S35" i="3"/>
  <c r="S11" i="3"/>
  <c r="S14" i="3"/>
  <c r="S13" i="3"/>
  <c r="M47" i="3"/>
  <c r="M48" i="3" s="1"/>
  <c r="M42" i="3"/>
  <c r="M32" i="3"/>
  <c r="M40" i="3"/>
  <c r="M11" i="3"/>
  <c r="M18" i="3"/>
  <c r="M15" i="3"/>
  <c r="M36" i="3"/>
  <c r="M8" i="3"/>
  <c r="M20" i="3"/>
  <c r="M10" i="3"/>
  <c r="M16" i="3"/>
  <c r="M13" i="3"/>
  <c r="I47" i="3"/>
  <c r="I48" i="3" s="1"/>
  <c r="C46" i="3"/>
  <c r="C48" i="3" s="1"/>
  <c r="K41" i="3"/>
  <c r="K39" i="3"/>
  <c r="K34" i="3"/>
  <c r="K40" i="3"/>
  <c r="K38" i="3"/>
  <c r="K37" i="3"/>
  <c r="K43" i="3"/>
  <c r="K36" i="3"/>
  <c r="K42" i="3"/>
  <c r="K32" i="3"/>
  <c r="K33" i="3"/>
  <c r="K35" i="3"/>
  <c r="E45" i="3"/>
  <c r="N14" i="3"/>
  <c r="G36" i="3"/>
  <c r="E10" i="3"/>
  <c r="E15" i="3"/>
  <c r="E11" i="3"/>
  <c r="I50" i="3"/>
  <c r="I51" i="3" s="1"/>
  <c r="S50" i="3"/>
  <c r="S51" i="3" s="1"/>
  <c r="G43" i="3"/>
  <c r="E9" i="3"/>
  <c r="E14" i="3"/>
  <c r="K49" i="3"/>
  <c r="K51" i="3" s="1"/>
  <c r="M39" i="3"/>
  <c r="M34" i="3"/>
  <c r="M37" i="3"/>
  <c r="M33" i="3"/>
  <c r="M41" i="3"/>
  <c r="M35" i="3"/>
  <c r="G33" i="3"/>
  <c r="M44" i="3"/>
  <c r="G50" i="3"/>
  <c r="G51" i="3" s="1"/>
  <c r="B18" i="3"/>
  <c r="H18" i="3"/>
  <c r="B12" i="3"/>
  <c r="H12" i="3"/>
  <c r="G42" i="3"/>
  <c r="I22" i="3"/>
  <c r="I24" i="3" s="1"/>
  <c r="C50" i="3"/>
  <c r="C51" i="3" s="1"/>
  <c r="E19" i="3"/>
  <c r="B24" i="3"/>
  <c r="C23" i="3" s="1"/>
  <c r="J20" i="3"/>
  <c r="J21" i="3" s="1"/>
  <c r="K44" i="3"/>
  <c r="G34" i="3"/>
  <c r="G41" i="3"/>
  <c r="G39" i="3"/>
  <c r="E17" i="3"/>
  <c r="E46" i="3"/>
  <c r="E48" i="3" s="1"/>
  <c r="S46" i="3"/>
  <c r="S48" i="3" s="1"/>
  <c r="H27" i="3"/>
  <c r="I26" i="3" s="1"/>
  <c r="M23" i="3"/>
  <c r="M24" i="3" s="1"/>
  <c r="F21" i="3"/>
  <c r="E12" i="3"/>
  <c r="G37" i="3"/>
  <c r="S45" i="3"/>
  <c r="S41" i="3"/>
  <c r="S34" i="3"/>
  <c r="S42" i="3"/>
  <c r="G26" i="3"/>
  <c r="G27" i="3" s="1"/>
  <c r="S43" i="3"/>
  <c r="G44" i="3"/>
  <c r="B45" i="3"/>
  <c r="B8" i="3"/>
  <c r="H8" i="3"/>
  <c r="R24" i="3"/>
  <c r="S23" i="3" s="1"/>
  <c r="E20" i="3"/>
  <c r="P20" i="3"/>
  <c r="S36" i="3"/>
  <c r="M26" i="3"/>
  <c r="M27" i="3" s="1"/>
  <c r="E13" i="3"/>
  <c r="M38" i="3"/>
  <c r="S33" i="3"/>
  <c r="H16" i="3"/>
  <c r="B16" i="3"/>
  <c r="G35" i="3"/>
  <c r="G38" i="3"/>
  <c r="E16" i="3"/>
  <c r="E8" i="3"/>
  <c r="G26" i="1" l="1"/>
  <c r="G27" i="1" s="1"/>
  <c r="I25" i="3"/>
  <c r="I27" i="3" s="1"/>
  <c r="C22" i="3"/>
  <c r="C24" i="3" s="1"/>
  <c r="M21" i="3"/>
  <c r="M45" i="3"/>
  <c r="S21" i="3"/>
  <c r="S22" i="3"/>
  <c r="S24" i="3" s="1"/>
  <c r="G45" i="3"/>
  <c r="G12" i="3"/>
  <c r="G13" i="3"/>
  <c r="G15" i="3"/>
  <c r="G8" i="3"/>
  <c r="G18" i="3"/>
  <c r="G19" i="3"/>
  <c r="G10" i="3"/>
  <c r="G9" i="3"/>
  <c r="G11" i="3"/>
  <c r="G17" i="3"/>
  <c r="K9" i="3"/>
  <c r="K18" i="3"/>
  <c r="K14" i="3"/>
  <c r="K8" i="3"/>
  <c r="K15" i="3"/>
  <c r="K17" i="3"/>
  <c r="K13" i="3"/>
  <c r="K11" i="3"/>
  <c r="K19" i="3"/>
  <c r="K12" i="3"/>
  <c r="K10" i="3"/>
  <c r="G16" i="3"/>
  <c r="C39" i="3"/>
  <c r="C41" i="3"/>
  <c r="C37" i="3"/>
  <c r="C35" i="3"/>
  <c r="C43" i="3"/>
  <c r="C34" i="3"/>
  <c r="C38" i="3"/>
  <c r="C33" i="3"/>
  <c r="K16" i="3"/>
  <c r="C36" i="3"/>
  <c r="G20" i="3"/>
  <c r="C32" i="3"/>
  <c r="K20" i="3"/>
  <c r="C44" i="3"/>
  <c r="B20" i="3"/>
  <c r="K45" i="3"/>
  <c r="E21" i="3"/>
  <c r="C42" i="3"/>
  <c r="C40" i="3"/>
  <c r="N20" i="3"/>
  <c r="H20" i="3"/>
  <c r="H21" i="3" s="1"/>
  <c r="I8" i="3" s="1"/>
  <c r="H45" i="3"/>
  <c r="G14" i="3"/>
  <c r="I14" i="3" l="1"/>
  <c r="I9" i="3"/>
  <c r="I10" i="3"/>
  <c r="I19" i="3"/>
  <c r="I17" i="3"/>
  <c r="I13" i="3"/>
  <c r="I15" i="3"/>
  <c r="I11" i="3"/>
  <c r="C45" i="3"/>
  <c r="K21" i="3"/>
  <c r="I18" i="3"/>
  <c r="I20" i="3"/>
  <c r="I41" i="3"/>
  <c r="I34" i="3"/>
  <c r="I39" i="3"/>
  <c r="I37" i="3"/>
  <c r="I33" i="3"/>
  <c r="I43" i="3"/>
  <c r="I32" i="3"/>
  <c r="I35" i="3"/>
  <c r="I38" i="3"/>
  <c r="I40" i="3"/>
  <c r="I42" i="3"/>
  <c r="I36" i="3"/>
  <c r="I12" i="3"/>
  <c r="I44" i="3"/>
  <c r="I16" i="3"/>
  <c r="B21" i="3"/>
  <c r="G21" i="3"/>
  <c r="I21" i="3" l="1"/>
  <c r="C11" i="3"/>
  <c r="C13" i="3"/>
  <c r="C19" i="3"/>
  <c r="C15" i="3"/>
  <c r="C9" i="3"/>
  <c r="C14" i="3"/>
  <c r="C10" i="3"/>
  <c r="C17" i="3"/>
  <c r="C16" i="3"/>
  <c r="C18" i="3"/>
  <c r="C12" i="3"/>
  <c r="C8" i="3"/>
  <c r="I45" i="3"/>
  <c r="C20" i="3"/>
  <c r="C21" i="3" l="1"/>
  <c r="B50" i="1" l="1"/>
  <c r="B26" i="1" s="1"/>
  <c r="B49" i="1"/>
  <c r="B25" i="1" s="1"/>
  <c r="B47" i="1"/>
  <c r="B23" i="1" s="1"/>
  <c r="B46" i="1"/>
  <c r="B22" i="1" s="1"/>
  <c r="B38" i="1"/>
  <c r="B14" i="1" s="1"/>
  <c r="B42" i="1"/>
  <c r="B18" i="1" s="1"/>
  <c r="B41" i="1"/>
  <c r="B34" i="1"/>
  <c r="D50" i="1"/>
  <c r="D26" i="1" s="1"/>
  <c r="D49" i="1"/>
  <c r="D25" i="1" s="1"/>
  <c r="D47" i="1"/>
  <c r="D23" i="1" s="1"/>
  <c r="D46" i="1"/>
  <c r="D22" i="1" s="1"/>
  <c r="D42" i="1"/>
  <c r="D18" i="1" s="1"/>
  <c r="D38" i="1"/>
  <c r="D14" i="1" s="1"/>
  <c r="D24" i="1" l="1"/>
  <c r="E22" i="1"/>
  <c r="B44" i="1"/>
  <c r="E23" i="1"/>
  <c r="H10" i="1"/>
  <c r="B10" i="1"/>
  <c r="B24" i="1"/>
  <c r="C23" i="1" s="1"/>
  <c r="B51" i="1"/>
  <c r="D51" i="1"/>
  <c r="E49" i="1" s="1"/>
  <c r="B27" i="1"/>
  <c r="C26" i="1" s="1"/>
  <c r="D48" i="1"/>
  <c r="E46" i="1" s="1"/>
  <c r="D27" i="1"/>
  <c r="E25" i="1" s="1"/>
  <c r="B48" i="1"/>
  <c r="D44" i="1"/>
  <c r="B17" i="1"/>
  <c r="H17" i="1"/>
  <c r="E47" i="1" l="1"/>
  <c r="C22" i="1"/>
  <c r="E50" i="1"/>
  <c r="E51" i="1" s="1"/>
  <c r="D20" i="1"/>
  <c r="E48" i="1"/>
  <c r="E26" i="1"/>
  <c r="E27" i="1" s="1"/>
  <c r="C25" i="1"/>
  <c r="C27" i="1" s="1"/>
  <c r="E24" i="1"/>
  <c r="C24" i="1"/>
  <c r="C47" i="1"/>
  <c r="C46" i="1"/>
  <c r="C48" i="1" s="1"/>
  <c r="B20" i="1"/>
  <c r="C50" i="1"/>
  <c r="C49" i="1"/>
  <c r="D43" i="1"/>
  <c r="D37" i="1"/>
  <c r="D33" i="1"/>
  <c r="F43" i="1"/>
  <c r="F40" i="1"/>
  <c r="F37" i="1"/>
  <c r="F35" i="1"/>
  <c r="F33" i="1"/>
  <c r="F32" i="1"/>
  <c r="C51" i="1" l="1"/>
  <c r="F11" i="1"/>
  <c r="F19" i="1"/>
  <c r="F16" i="1"/>
  <c r="F8" i="1"/>
  <c r="F13" i="1"/>
  <c r="D9" i="1"/>
  <c r="D13" i="1"/>
  <c r="D19" i="1"/>
  <c r="B43" i="1"/>
  <c r="F9" i="1"/>
  <c r="F36" i="1"/>
  <c r="D40" i="1"/>
  <c r="B33" i="1"/>
  <c r="B37" i="1"/>
  <c r="F12" i="1" l="1"/>
  <c r="D16" i="1"/>
  <c r="B40" i="1"/>
  <c r="F45" i="1"/>
  <c r="B19" i="1"/>
  <c r="B13" i="1"/>
  <c r="B9" i="1"/>
  <c r="D32" i="1"/>
  <c r="G42" i="1" l="1"/>
  <c r="G34" i="1"/>
  <c r="G44" i="1"/>
  <c r="G38" i="1"/>
  <c r="G41" i="1"/>
  <c r="G39" i="1"/>
  <c r="G40" i="1"/>
  <c r="G33" i="1"/>
  <c r="G35" i="1"/>
  <c r="G43" i="1"/>
  <c r="G37" i="1"/>
  <c r="G32" i="1"/>
  <c r="G45" i="1" s="1"/>
  <c r="B16" i="1"/>
  <c r="D8" i="1"/>
  <c r="B32" i="1"/>
  <c r="G36" i="1"/>
  <c r="D36" i="1"/>
  <c r="D12" i="1" l="1"/>
  <c r="B36" i="1"/>
  <c r="B8" i="1"/>
  <c r="D35" i="1"/>
  <c r="D11" i="1" l="1"/>
  <c r="D45" i="1"/>
  <c r="B12" i="1"/>
  <c r="B35" i="1"/>
  <c r="B11" i="1" l="1"/>
  <c r="B45" i="1"/>
  <c r="E41" i="1"/>
  <c r="E34" i="1"/>
  <c r="E38" i="1"/>
  <c r="E39" i="1"/>
  <c r="E42" i="1"/>
  <c r="E44" i="1"/>
  <c r="E37" i="1"/>
  <c r="E33" i="1"/>
  <c r="E43" i="1"/>
  <c r="E40" i="1"/>
  <c r="E32" i="1"/>
  <c r="E36" i="1"/>
  <c r="E35" i="1"/>
  <c r="L50" i="1"/>
  <c r="L26" i="1" s="1"/>
  <c r="L49" i="1"/>
  <c r="L25" i="1" s="1"/>
  <c r="L47" i="1"/>
  <c r="L23" i="1" s="1"/>
  <c r="L46" i="1"/>
  <c r="L22" i="1" s="1"/>
  <c r="L44" i="1"/>
  <c r="L20" i="1" s="1"/>
  <c r="L42" i="1"/>
  <c r="L18" i="1" s="1"/>
  <c r="L38" i="1"/>
  <c r="L14" i="1" s="1"/>
  <c r="E45" i="1" l="1"/>
  <c r="C39" i="1"/>
  <c r="C41" i="1"/>
  <c r="C42" i="1"/>
  <c r="C38" i="1"/>
  <c r="C34" i="1"/>
  <c r="C44" i="1"/>
  <c r="C33" i="1"/>
  <c r="C37" i="1"/>
  <c r="C43" i="1"/>
  <c r="C40" i="1"/>
  <c r="C32" i="1"/>
  <c r="C45" i="1" s="1"/>
  <c r="C36" i="1"/>
  <c r="C35" i="1"/>
  <c r="L51" i="1"/>
  <c r="L48" i="1"/>
  <c r="M46" i="1" s="1"/>
  <c r="M49" i="1"/>
  <c r="L27" i="1"/>
  <c r="M25" i="1" s="1"/>
  <c r="M50" i="1"/>
  <c r="L24" i="1"/>
  <c r="M23" i="1" s="1"/>
  <c r="M47" i="1"/>
  <c r="J47" i="1"/>
  <c r="H47" i="1"/>
  <c r="M48" i="1" l="1"/>
  <c r="M22" i="1"/>
  <c r="M26" i="1"/>
  <c r="M27" i="1" s="1"/>
  <c r="J23" i="1"/>
  <c r="M24" i="1"/>
  <c r="M51" i="1"/>
  <c r="H23" i="1"/>
  <c r="J42" i="1" l="1"/>
  <c r="J38" i="1"/>
  <c r="J14" i="1" l="1"/>
  <c r="H38" i="1"/>
  <c r="J18" i="1"/>
  <c r="H42" i="1"/>
  <c r="L32" i="1"/>
  <c r="L8" i="1" s="1"/>
  <c r="H14" i="1" l="1"/>
  <c r="H18" i="1"/>
  <c r="L43" i="1"/>
  <c r="L19" i="1" s="1"/>
  <c r="L40" i="1"/>
  <c r="L16" i="1" s="1"/>
  <c r="L37" i="1"/>
  <c r="L13" i="1" s="1"/>
  <c r="L36" i="1"/>
  <c r="L12" i="1" s="1"/>
  <c r="L35" i="1"/>
  <c r="L11" i="1" s="1"/>
  <c r="L33" i="1"/>
  <c r="L45" i="1" l="1"/>
  <c r="M32" i="1" s="1"/>
  <c r="L9" i="1"/>
  <c r="M35" i="1"/>
  <c r="M39" i="1"/>
  <c r="M43" i="1"/>
  <c r="M36" i="1"/>
  <c r="M40" i="1"/>
  <c r="M37" i="1"/>
  <c r="M38" i="1"/>
  <c r="M42" i="1"/>
  <c r="M44" i="1"/>
  <c r="P47" i="1"/>
  <c r="P23" i="1" s="1"/>
  <c r="N47" i="1"/>
  <c r="N23" i="1" s="1"/>
  <c r="N43" i="1"/>
  <c r="M34" i="1" l="1"/>
  <c r="L21" i="1"/>
  <c r="M33" i="1"/>
  <c r="M41" i="1"/>
  <c r="M45" i="1" l="1"/>
  <c r="M14" i="1"/>
  <c r="M20" i="1"/>
  <c r="M10" i="1"/>
  <c r="M18" i="1"/>
  <c r="M17" i="1"/>
  <c r="M15" i="1"/>
  <c r="M8" i="1"/>
  <c r="M12" i="1"/>
  <c r="M16" i="1"/>
  <c r="M19" i="1"/>
  <c r="M13" i="1"/>
  <c r="M11" i="1"/>
  <c r="M9" i="1"/>
  <c r="M21" i="1" l="1"/>
  <c r="J43" i="1" l="1"/>
  <c r="J19" i="1" l="1"/>
  <c r="H43" i="1"/>
  <c r="N19" i="1" l="1"/>
  <c r="H19" i="1"/>
  <c r="J37" i="1" l="1"/>
  <c r="J32" i="1"/>
  <c r="J36" i="1"/>
  <c r="J44" i="1"/>
  <c r="H35" i="1"/>
  <c r="J35" i="1"/>
  <c r="J40" i="1"/>
  <c r="H36" i="1"/>
  <c r="H11" i="1" l="1"/>
  <c r="H12" i="1"/>
  <c r="J16" i="1"/>
  <c r="J11" i="1"/>
  <c r="J20" i="1"/>
  <c r="H44" i="1"/>
  <c r="J12" i="1"/>
  <c r="J13" i="1"/>
  <c r="J8" i="1"/>
  <c r="H32" i="1"/>
  <c r="H40" i="1"/>
  <c r="J50" i="1"/>
  <c r="H37" i="1"/>
  <c r="H13" i="1" l="1"/>
  <c r="H16" i="1"/>
  <c r="H50" i="1"/>
  <c r="J26" i="1"/>
  <c r="J33" i="1"/>
  <c r="H8" i="1"/>
  <c r="H20" i="1"/>
  <c r="H33" i="1"/>
  <c r="P42" i="1"/>
  <c r="P38" i="1"/>
  <c r="R42" i="1"/>
  <c r="R44" i="1"/>
  <c r="R20" i="1" s="1"/>
  <c r="R39" i="1"/>
  <c r="R15" i="1" s="1"/>
  <c r="R38" i="1"/>
  <c r="R14" i="1" s="1"/>
  <c r="P14" i="1" l="1"/>
  <c r="N38" i="1"/>
  <c r="N14" i="1" s="1"/>
  <c r="P18" i="1"/>
  <c r="N42" i="1"/>
  <c r="N18" i="1" s="1"/>
  <c r="J9" i="1"/>
  <c r="J45" i="1"/>
  <c r="K33" i="1" s="1"/>
  <c r="H26" i="1"/>
  <c r="H9" i="1"/>
  <c r="H21" i="1" s="1"/>
  <c r="I16" i="1" s="1"/>
  <c r="H45" i="1"/>
  <c r="I33" i="1" s="1"/>
  <c r="R18" i="1"/>
  <c r="J49" i="1" l="1"/>
  <c r="I9" i="1"/>
  <c r="J21" i="1"/>
  <c r="I10" i="1"/>
  <c r="I15" i="1"/>
  <c r="I17" i="1"/>
  <c r="I18" i="1"/>
  <c r="I14" i="1"/>
  <c r="I19" i="1"/>
  <c r="I12" i="1"/>
  <c r="I11" i="1"/>
  <c r="I41" i="1"/>
  <c r="I34" i="1"/>
  <c r="I39" i="1"/>
  <c r="I38" i="1"/>
  <c r="I42" i="1"/>
  <c r="I43" i="1"/>
  <c r="I36" i="1"/>
  <c r="I35" i="1"/>
  <c r="I44" i="1"/>
  <c r="I40" i="1"/>
  <c r="I37" i="1"/>
  <c r="I32" i="1"/>
  <c r="I8" i="1"/>
  <c r="I13" i="1"/>
  <c r="K39" i="1"/>
  <c r="K41" i="1"/>
  <c r="K34" i="1"/>
  <c r="K42" i="1"/>
  <c r="K38" i="1"/>
  <c r="K43" i="1"/>
  <c r="K36" i="1"/>
  <c r="K35" i="1"/>
  <c r="K44" i="1"/>
  <c r="K40" i="1"/>
  <c r="K37" i="1"/>
  <c r="K32" i="1"/>
  <c r="I20" i="1"/>
  <c r="I45" i="1" l="1"/>
  <c r="I21" i="1"/>
  <c r="J46" i="1"/>
  <c r="K45" i="1"/>
  <c r="K17" i="1"/>
  <c r="K10" i="1"/>
  <c r="K15" i="1"/>
  <c r="K18" i="1"/>
  <c r="K14" i="1"/>
  <c r="K19" i="1"/>
  <c r="K12" i="1"/>
  <c r="K11" i="1"/>
  <c r="K20" i="1"/>
  <c r="K8" i="1"/>
  <c r="K13" i="1"/>
  <c r="K16" i="1"/>
  <c r="H49" i="1"/>
  <c r="K9" i="1"/>
  <c r="J25" i="1"/>
  <c r="J51" i="1"/>
  <c r="K50" i="1" s="1"/>
  <c r="K49" i="1"/>
  <c r="K51" i="1" s="1"/>
  <c r="K21" i="1" l="1"/>
  <c r="H25" i="1"/>
  <c r="H51" i="1"/>
  <c r="I50" i="1" s="1"/>
  <c r="H46" i="1"/>
  <c r="J22" i="1"/>
  <c r="J48" i="1"/>
  <c r="J27" i="1"/>
  <c r="K26" i="1" s="1"/>
  <c r="K25" i="1"/>
  <c r="K27" i="1" s="1"/>
  <c r="I49" i="1" l="1"/>
  <c r="I51" i="1" s="1"/>
  <c r="K46" i="1"/>
  <c r="K47" i="1"/>
  <c r="J24" i="1"/>
  <c r="K23" i="1" s="1"/>
  <c r="K22" i="1"/>
  <c r="K24" i="1" s="1"/>
  <c r="H22" i="1"/>
  <c r="H48" i="1"/>
  <c r="I47" i="1" s="1"/>
  <c r="H27" i="1"/>
  <c r="I26" i="1" s="1"/>
  <c r="K48" i="1" l="1"/>
  <c r="I25" i="1"/>
  <c r="I27" i="1" s="1"/>
  <c r="H24" i="1"/>
  <c r="I23" i="1" s="1"/>
  <c r="I46" i="1"/>
  <c r="I48" i="1" s="1"/>
  <c r="I22" i="1" l="1"/>
  <c r="I24" i="1" s="1"/>
  <c r="F21" i="1" l="1"/>
  <c r="D21" i="1"/>
  <c r="B21" i="1"/>
  <c r="E15" i="1" l="1"/>
  <c r="E10" i="1"/>
  <c r="E17" i="1"/>
  <c r="E18" i="1"/>
  <c r="E14" i="1"/>
  <c r="E20" i="1"/>
  <c r="E13" i="1"/>
  <c r="E9" i="1"/>
  <c r="E19" i="1"/>
  <c r="E16" i="1"/>
  <c r="E8" i="1"/>
  <c r="E12" i="1"/>
  <c r="E11" i="1"/>
  <c r="C15" i="1"/>
  <c r="C18" i="1"/>
  <c r="C14" i="1"/>
  <c r="C10" i="1"/>
  <c r="C17" i="1"/>
  <c r="C20" i="1"/>
  <c r="C13" i="1"/>
  <c r="C19" i="1"/>
  <c r="C9" i="1"/>
  <c r="C16" i="1"/>
  <c r="C8" i="1"/>
  <c r="C12" i="1"/>
  <c r="C11" i="1"/>
  <c r="G11" i="1"/>
  <c r="G13" i="1"/>
  <c r="G15" i="1"/>
  <c r="G17" i="1"/>
  <c r="G19" i="1"/>
  <c r="G9" i="1"/>
  <c r="G10" i="1"/>
  <c r="G12" i="1"/>
  <c r="G16" i="1"/>
  <c r="G8" i="1"/>
  <c r="G14" i="1"/>
  <c r="G18" i="1"/>
  <c r="G20" i="1"/>
  <c r="R50" i="1"/>
  <c r="C21" i="1" l="1"/>
  <c r="E21" i="1"/>
  <c r="G21" i="1"/>
  <c r="R26" i="1"/>
  <c r="R47" i="1" l="1"/>
  <c r="R23" i="1" l="1"/>
  <c r="R43" i="1" l="1"/>
  <c r="R40" i="1"/>
  <c r="R37" i="1"/>
  <c r="R36" i="1"/>
  <c r="R35" i="1"/>
  <c r="R33" i="1"/>
  <c r="R32" i="1"/>
  <c r="R9" i="1" l="1"/>
  <c r="R16" i="1"/>
  <c r="R8" i="1"/>
  <c r="R45" i="1"/>
  <c r="S40" i="1" s="1"/>
  <c r="R11" i="1"/>
  <c r="S35" i="1"/>
  <c r="R19" i="1"/>
  <c r="S43" i="1"/>
  <c r="R13" i="1"/>
  <c r="S37" i="1"/>
  <c r="R12" i="1"/>
  <c r="S36" i="1"/>
  <c r="S34" i="1" l="1"/>
  <c r="S41" i="1"/>
  <c r="S45" i="1"/>
  <c r="S38" i="1"/>
  <c r="S44" i="1"/>
  <c r="S42" i="1"/>
  <c r="S39" i="1"/>
  <c r="S32" i="1"/>
  <c r="S33" i="1"/>
  <c r="R21" i="1"/>
  <c r="S16" i="1" s="1"/>
  <c r="S8" i="1" l="1"/>
  <c r="S10" i="1"/>
  <c r="S17" i="1"/>
  <c r="S20" i="1"/>
  <c r="S14" i="1"/>
  <c r="S15" i="1"/>
  <c r="S18" i="1"/>
  <c r="S19" i="1"/>
  <c r="S11" i="1"/>
  <c r="S12" i="1"/>
  <c r="S9" i="1"/>
  <c r="S13" i="1"/>
  <c r="R46" i="1"/>
  <c r="R49" i="1"/>
  <c r="S21" i="1" l="1"/>
  <c r="R25" i="1"/>
  <c r="R51" i="1"/>
  <c r="S50" i="1" s="1"/>
  <c r="R22" i="1"/>
  <c r="R48" i="1"/>
  <c r="S47" i="1" s="1"/>
  <c r="R24" i="1" l="1"/>
  <c r="S23" i="1" s="1"/>
  <c r="S46" i="1"/>
  <c r="S48" i="1" s="1"/>
  <c r="S49" i="1"/>
  <c r="S51" i="1" s="1"/>
  <c r="R27" i="1"/>
  <c r="S26" i="1" s="1"/>
  <c r="S25" i="1" l="1"/>
  <c r="S27" i="1" s="1"/>
  <c r="S22" i="1"/>
  <c r="S24" i="1" s="1"/>
  <c r="P35" i="3" l="1"/>
  <c r="P11" i="3" s="1"/>
  <c r="P32" i="3" l="1"/>
  <c r="P8" i="3" s="1"/>
  <c r="P36" i="3"/>
  <c r="P12" i="3" s="1"/>
  <c r="P40" i="3"/>
  <c r="P34" i="3"/>
  <c r="P10" i="3" s="1"/>
  <c r="P37" i="3"/>
  <c r="P33" i="3" l="1"/>
  <c r="P9" i="3" s="1"/>
  <c r="P50" i="3"/>
  <c r="N40" i="3"/>
  <c r="N16" i="3" s="1"/>
  <c r="P16" i="3"/>
  <c r="P13" i="3"/>
  <c r="N37" i="3"/>
  <c r="N13" i="3" s="1"/>
  <c r="N34" i="3"/>
  <c r="N10" i="3" s="1"/>
  <c r="N36" i="3"/>
  <c r="N12" i="3" s="1"/>
  <c r="N35" i="3"/>
  <c r="N11" i="3" s="1"/>
  <c r="P45" i="3"/>
  <c r="N33" i="3"/>
  <c r="P26" i="3" l="1"/>
  <c r="N50" i="3"/>
  <c r="N26" i="3" s="1"/>
  <c r="P21" i="3"/>
  <c r="N9" i="3"/>
  <c r="N45" i="3"/>
  <c r="Q37" i="3"/>
  <c r="Q39" i="3"/>
  <c r="Q44" i="3"/>
  <c r="Q38" i="3"/>
  <c r="Q42" i="3"/>
  <c r="Q45" i="3"/>
  <c r="Q41" i="3"/>
  <c r="Q43" i="3"/>
  <c r="Q32" i="3"/>
  <c r="Q36" i="3"/>
  <c r="Q35" i="3"/>
  <c r="Q40" i="3"/>
  <c r="Q34" i="3"/>
  <c r="Q33" i="3"/>
  <c r="P49" i="3" l="1"/>
  <c r="O39" i="3"/>
  <c r="O41" i="3"/>
  <c r="O42" i="3"/>
  <c r="O38" i="3"/>
  <c r="O44" i="3"/>
  <c r="O43" i="3"/>
  <c r="O32" i="3"/>
  <c r="O40" i="3"/>
  <c r="O36" i="3"/>
  <c r="O34" i="3"/>
  <c r="O37" i="3"/>
  <c r="O35" i="3"/>
  <c r="N21" i="3"/>
  <c r="O9" i="3" s="1"/>
  <c r="Q20" i="3"/>
  <c r="Q19" i="3"/>
  <c r="Q15" i="3"/>
  <c r="Q18" i="3"/>
  <c r="Q17" i="3"/>
  <c r="Q14" i="3"/>
  <c r="Q16" i="3"/>
  <c r="Q12" i="3"/>
  <c r="Q10" i="3"/>
  <c r="Q8" i="3"/>
  <c r="Q11" i="3"/>
  <c r="Q13" i="3"/>
  <c r="O33" i="3"/>
  <c r="Q9" i="3"/>
  <c r="P46" i="3" l="1"/>
  <c r="P22" i="3" s="1"/>
  <c r="P25" i="3"/>
  <c r="P27" i="3" s="1"/>
  <c r="P51" i="3"/>
  <c r="N49" i="3"/>
  <c r="N46" i="3"/>
  <c r="O45" i="3"/>
  <c r="O8" i="3"/>
  <c r="O18" i="3"/>
  <c r="O19" i="3"/>
  <c r="O14" i="3"/>
  <c r="O15" i="3"/>
  <c r="O20" i="3"/>
  <c r="O17" i="3"/>
  <c r="O16" i="3"/>
  <c r="O11" i="3"/>
  <c r="O12" i="3"/>
  <c r="O13" i="3"/>
  <c r="O10" i="3"/>
  <c r="Q21" i="3"/>
  <c r="P43" i="1"/>
  <c r="P19" i="1" s="1"/>
  <c r="P48" i="3" l="1"/>
  <c r="Q47" i="3" s="1"/>
  <c r="N48" i="3"/>
  <c r="O47" i="3" s="1"/>
  <c r="N22" i="3"/>
  <c r="O46" i="3"/>
  <c r="O48" i="3" s="1"/>
  <c r="Q49" i="3"/>
  <c r="Q50" i="3"/>
  <c r="P24" i="3"/>
  <c r="Q23" i="3" s="1"/>
  <c r="Q25" i="3"/>
  <c r="Q26" i="3"/>
  <c r="N25" i="3"/>
  <c r="N51" i="3"/>
  <c r="O50" i="3" s="1"/>
  <c r="O21" i="3"/>
  <c r="P40" i="1"/>
  <c r="P16" i="1" s="1"/>
  <c r="P35" i="1"/>
  <c r="P11" i="1" s="1"/>
  <c r="P36" i="1"/>
  <c r="P12" i="1" s="1"/>
  <c r="P32" i="1"/>
  <c r="P8" i="1" s="1"/>
  <c r="Q46" i="3" l="1"/>
  <c r="Q48" i="3" s="1"/>
  <c r="Q22" i="3"/>
  <c r="Q24" i="3" s="1"/>
  <c r="O49" i="3"/>
  <c r="O51" i="3" s="1"/>
  <c r="N27" i="3"/>
  <c r="O26" i="3" s="1"/>
  <c r="N24" i="3"/>
  <c r="O23" i="3" s="1"/>
  <c r="Q27" i="3"/>
  <c r="Q51" i="3"/>
  <c r="P44" i="1"/>
  <c r="N40" i="1"/>
  <c r="N16" i="1" s="1"/>
  <c r="N32" i="1"/>
  <c r="N8" i="1" s="1"/>
  <c r="N36" i="1"/>
  <c r="N12" i="1" s="1"/>
  <c r="P50" i="1"/>
  <c r="P26" i="1" s="1"/>
  <c r="N35" i="1"/>
  <c r="N11" i="1" s="1"/>
  <c r="O25" i="3" l="1"/>
  <c r="O27" i="3" s="1"/>
  <c r="N44" i="1"/>
  <c r="N20" i="1" s="1"/>
  <c r="P20" i="1"/>
  <c r="O22" i="3"/>
  <c r="O24" i="3" s="1"/>
  <c r="P37" i="1"/>
  <c r="P13" i="1" s="1"/>
  <c r="N50" i="1"/>
  <c r="N26" i="1" s="1"/>
  <c r="N37" i="1" l="1"/>
  <c r="N13" i="1" s="1"/>
  <c r="P33" i="1"/>
  <c r="P45" i="1" l="1"/>
  <c r="P9" i="1"/>
  <c r="Q43" i="1"/>
  <c r="Q33" i="1"/>
  <c r="Q41" i="1"/>
  <c r="Q45" i="1"/>
  <c r="Q39" i="1"/>
  <c r="Q34" i="1"/>
  <c r="Q38" i="1"/>
  <c r="Q42" i="1"/>
  <c r="Q36" i="1"/>
  <c r="Q35" i="1"/>
  <c r="Q40" i="1"/>
  <c r="Q32" i="1"/>
  <c r="Q44" i="1"/>
  <c r="Q37" i="1"/>
  <c r="N33" i="1"/>
  <c r="N9" i="1" s="1"/>
  <c r="N21" i="1" l="1"/>
  <c r="P21" i="1"/>
  <c r="Q9" i="1" s="1"/>
  <c r="N45" i="1"/>
  <c r="Q17" i="1" l="1"/>
  <c r="Q10" i="1"/>
  <c r="Q14" i="1"/>
  <c r="Q18" i="1"/>
  <c r="Q15" i="1"/>
  <c r="Q19" i="1"/>
  <c r="Q11" i="1"/>
  <c r="Q8" i="1"/>
  <c r="Q12" i="1"/>
  <c r="Q16" i="1"/>
  <c r="Q20" i="1"/>
  <c r="Q13" i="1"/>
  <c r="O10" i="1"/>
  <c r="O14" i="1"/>
  <c r="O15" i="1"/>
  <c r="O18" i="1"/>
  <c r="O19" i="1"/>
  <c r="O17" i="1"/>
  <c r="O8" i="1"/>
  <c r="O16" i="1"/>
  <c r="O11" i="1"/>
  <c r="O12" i="1"/>
  <c r="O20" i="1"/>
  <c r="O13" i="1"/>
  <c r="O9" i="1"/>
  <c r="O43" i="1"/>
  <c r="O41" i="1"/>
  <c r="O34" i="1"/>
  <c r="O38" i="1"/>
  <c r="O42" i="1"/>
  <c r="O39" i="1"/>
  <c r="O32" i="1"/>
  <c r="O40" i="1"/>
  <c r="O35" i="1"/>
  <c r="O44" i="1"/>
  <c r="O36" i="1"/>
  <c r="O37" i="1"/>
  <c r="O33" i="1"/>
  <c r="P46" i="1"/>
  <c r="P22" i="1" s="1"/>
  <c r="P49" i="1"/>
  <c r="P25" i="1" s="1"/>
  <c r="O21" i="1" l="1"/>
  <c r="Q21" i="1"/>
  <c r="P27" i="1"/>
  <c r="Q26" i="1" s="1"/>
  <c r="P24" i="1"/>
  <c r="Q23" i="1" s="1"/>
  <c r="P51" i="1"/>
  <c r="Q50" i="1" s="1"/>
  <c r="O45" i="1"/>
  <c r="P48" i="1"/>
  <c r="Q47" i="1" s="1"/>
  <c r="N46" i="1"/>
  <c r="N22" i="1" s="1"/>
  <c r="N49" i="1"/>
  <c r="N25" i="1" s="1"/>
  <c r="Q49" i="1" l="1"/>
  <c r="Q51" i="1" s="1"/>
  <c r="Q22" i="1"/>
  <c r="Q24" i="1" s="1"/>
  <c r="Q46" i="1"/>
  <c r="Q48" i="1" s="1"/>
  <c r="N24" i="1"/>
  <c r="O23" i="1" s="1"/>
  <c r="Q25" i="1"/>
  <c r="Q27" i="1" s="1"/>
  <c r="N27" i="1"/>
  <c r="O26" i="1" s="1"/>
  <c r="N51" i="1"/>
  <c r="O50" i="1" s="1"/>
  <c r="N48" i="1"/>
  <c r="O47" i="1" s="1"/>
  <c r="O25" i="1" l="1"/>
  <c r="O27" i="1" s="1"/>
  <c r="O49" i="1"/>
  <c r="O51" i="1" s="1"/>
  <c r="O22" i="1"/>
  <c r="O24" i="1" s="1"/>
  <c r="O46" i="1"/>
  <c r="O48" i="1" s="1"/>
</calcChain>
</file>

<file path=xl/sharedStrings.xml><?xml version="1.0" encoding="utf-8"?>
<sst xmlns="http://schemas.openxmlformats.org/spreadsheetml/2006/main" count="480" uniqueCount="62">
  <si>
    <t>פירוט תרומת אפיקי ההשקעה לתשואה הכוללת</t>
  </si>
  <si>
    <t>שם חברה</t>
  </si>
  <si>
    <t>הכשרה חברה לביטוח</t>
  </si>
  <si>
    <t>נוסטרו כללי והון</t>
  </si>
  <si>
    <t>נתונים לרבעון בשנת :</t>
  </si>
  <si>
    <t>רבעון 1</t>
  </si>
  <si>
    <t>רבעון 2</t>
  </si>
  <si>
    <t>רבעון 3</t>
  </si>
  <si>
    <t>רבעון 4</t>
  </si>
  <si>
    <t>תרומה להכנסות מהשקעות
(רווח/הפסד)</t>
  </si>
  <si>
    <t>תרומה להכנסה הכוללת
(הון עצמי)</t>
  </si>
  <si>
    <t>סך נכסים</t>
  </si>
  <si>
    <t>(באלפי ש"ח)</t>
  </si>
  <si>
    <t>(באחוזים)</t>
  </si>
  <si>
    <t>מזומנים ושווי מזומנים</t>
  </si>
  <si>
    <t>אג"ח ממשלתיות סחירות</t>
  </si>
  <si>
    <t>אג"ח מיועדות</t>
  </si>
  <si>
    <t>אג"ח קונצרניות סחירות</t>
  </si>
  <si>
    <t>אג"ח קונצרניות לא סחירות</t>
  </si>
  <si>
    <t>מניות</t>
  </si>
  <si>
    <t>תעודות סל</t>
  </si>
  <si>
    <t>קרנות נאמנות</t>
  </si>
  <si>
    <t>הלוואות</t>
  </si>
  <si>
    <t>פיקדונות (שאינם מובנים)</t>
  </si>
  <si>
    <t>חוזים עתידיים</t>
  </si>
  <si>
    <t>נדלן</t>
  </si>
  <si>
    <t>נכסים אחרים</t>
  </si>
  <si>
    <t>סה"כ</t>
  </si>
  <si>
    <t>נכסים בארץ</t>
  </si>
  <si>
    <t>נכסים בחו"ל</t>
  </si>
  <si>
    <t>נכסים סחירים ונזילים</t>
  </si>
  <si>
    <t>נכסים לא סחירים</t>
  </si>
  <si>
    <t>נתונים מצטברים בשנת :</t>
  </si>
  <si>
    <t>רבעון 1+2</t>
  </si>
  <si>
    <t>רבעון 1+2+3</t>
  </si>
  <si>
    <t>רבעון 1+2+3+4</t>
  </si>
  <si>
    <t>ביטוח חיים</t>
  </si>
  <si>
    <t>עמודה1</t>
  </si>
  <si>
    <t>עמודה2</t>
  </si>
  <si>
    <t>עמודה3</t>
  </si>
  <si>
    <t>עמודה4</t>
  </si>
  <si>
    <t>עמודה5</t>
  </si>
  <si>
    <t>עמודה6</t>
  </si>
  <si>
    <t>עמודה7</t>
  </si>
  <si>
    <t>עמודה8</t>
  </si>
  <si>
    <t>עמודה9</t>
  </si>
  <si>
    <t>עמודה10</t>
  </si>
  <si>
    <t>עמודה11</t>
  </si>
  <si>
    <t>עמודה12</t>
  </si>
  <si>
    <t>עמודה13</t>
  </si>
  <si>
    <t>עמודה14</t>
  </si>
  <si>
    <t>עמודה15</t>
  </si>
  <si>
    <t>עמודה16</t>
  </si>
  <si>
    <t>עמודה17</t>
  </si>
  <si>
    <t>עמודה18</t>
  </si>
  <si>
    <t>עמודה19</t>
  </si>
  <si>
    <t>עמודה20</t>
  </si>
  <si>
    <t>עמודה21</t>
  </si>
  <si>
    <t>עמודה22</t>
  </si>
  <si>
    <t>עמודה23</t>
  </si>
  <si>
    <t>עמודה24</t>
  </si>
  <si>
    <t>עמודה25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</si>
</sst>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5" formatCode="#,##0_ ;[Red]\-#,##0\ "/>
    <numFmt numFmtId="166" formatCode="0.0%"/>
  </numFmts>
  <fonts count="11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indexed="8"/>
      <name val="David"/>
      <family val="2"/>
      <charset val="177"/>
    </font>
    <font>
      <b/>
      <sz val="14"/>
      <name val="David"/>
      <family val="2"/>
      <charset val="177"/>
    </font>
    <font>
      <sz val="10"/>
      <name val="David"/>
      <family val="2"/>
      <charset val="177"/>
    </font>
    <font>
      <sz val="14"/>
      <name val="David"/>
      <family val="2"/>
      <charset val="177"/>
    </font>
    <font>
      <b/>
      <sz val="11"/>
      <color indexed="8"/>
      <name val="David"/>
      <family val="2"/>
      <charset val="177"/>
    </font>
    <font>
      <sz val="14"/>
      <color indexed="8"/>
      <name val="David"/>
      <family val="2"/>
      <charset val="177"/>
    </font>
    <font>
      <b/>
      <sz val="9"/>
      <color indexed="8"/>
      <name val="David"/>
      <family val="2"/>
      <charset val="177"/>
    </font>
    <font>
      <b/>
      <sz val="11"/>
      <name val="David"/>
      <family val="2"/>
      <charset val="177"/>
    </font>
    <font>
      <b/>
      <sz val="11"/>
      <color indexed="8"/>
      <name val="David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AEEF3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0">
    <xf numFmtId="0" fontId="0" fillId="0" borderId="0" xfId="0"/>
    <xf numFmtId="0" fontId="2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horizontal="right" readingOrder="2"/>
    </xf>
    <xf numFmtId="0" fontId="4" fillId="0" borderId="0" xfId="0" applyNumberFormat="1" applyFont="1" applyFill="1" applyBorder="1" applyAlignment="1" applyProtection="1"/>
    <xf numFmtId="0" fontId="5" fillId="0" borderId="0" xfId="0" applyNumberFormat="1" applyFont="1" applyFill="1" applyBorder="1" applyAlignment="1" applyProtection="1"/>
    <xf numFmtId="1" fontId="7" fillId="0" borderId="0" xfId="0" applyNumberFormat="1" applyFont="1" applyFill="1" applyBorder="1" applyAlignment="1" applyProtection="1">
      <alignment horizontal="center"/>
    </xf>
    <xf numFmtId="0" fontId="8" fillId="2" borderId="6" xfId="0" applyNumberFormat="1" applyFont="1" applyFill="1" applyBorder="1" applyAlignment="1" applyProtection="1">
      <alignment horizontal="center" vertical="center" readingOrder="2"/>
    </xf>
    <xf numFmtId="0" fontId="8" fillId="2" borderId="7" xfId="0" applyNumberFormat="1" applyFont="1" applyFill="1" applyBorder="1" applyAlignment="1" applyProtection="1">
      <alignment horizontal="center" vertical="center" readingOrder="2"/>
    </xf>
    <xf numFmtId="0" fontId="8" fillId="2" borderId="8" xfId="0" applyNumberFormat="1" applyFont="1" applyFill="1" applyBorder="1" applyAlignment="1" applyProtection="1">
      <alignment horizontal="center" vertical="center" readingOrder="2"/>
    </xf>
    <xf numFmtId="0" fontId="6" fillId="2" borderId="9" xfId="0" applyNumberFormat="1" applyFont="1" applyFill="1" applyBorder="1" applyAlignment="1" applyProtection="1"/>
    <xf numFmtId="165" fontId="2" fillId="3" borderId="10" xfId="0" applyNumberFormat="1" applyFont="1" applyFill="1" applyBorder="1" applyAlignment="1" applyProtection="1">
      <alignment horizontal="right"/>
    </xf>
    <xf numFmtId="166" fontId="2" fillId="3" borderId="11" xfId="0" applyNumberFormat="1" applyFont="1" applyFill="1" applyBorder="1" applyAlignment="1" applyProtection="1">
      <alignment horizontal="right"/>
    </xf>
    <xf numFmtId="166" fontId="2" fillId="3" borderId="12" xfId="0" applyNumberFormat="1" applyFont="1" applyFill="1" applyBorder="1" applyAlignment="1" applyProtection="1">
      <alignment horizontal="right"/>
    </xf>
    <xf numFmtId="165" fontId="2" fillId="4" borderId="10" xfId="0" applyNumberFormat="1" applyFont="1" applyFill="1" applyBorder="1" applyAlignment="1" applyProtection="1">
      <alignment horizontal="right"/>
    </xf>
    <xf numFmtId="166" fontId="2" fillId="4" borderId="11" xfId="0" applyNumberFormat="1" applyFont="1" applyFill="1" applyBorder="1" applyAlignment="1" applyProtection="1">
      <alignment horizontal="right"/>
    </xf>
    <xf numFmtId="166" fontId="2" fillId="4" borderId="12" xfId="0" applyNumberFormat="1" applyFont="1" applyFill="1" applyBorder="1" applyAlignment="1" applyProtection="1">
      <alignment horizontal="right"/>
    </xf>
    <xf numFmtId="0" fontId="6" fillId="2" borderId="13" xfId="0" applyNumberFormat="1" applyFont="1" applyFill="1" applyBorder="1" applyAlignment="1" applyProtection="1"/>
    <xf numFmtId="165" fontId="2" fillId="3" borderId="14" xfId="0" applyNumberFormat="1" applyFont="1" applyFill="1" applyBorder="1" applyAlignment="1" applyProtection="1">
      <alignment horizontal="right"/>
    </xf>
    <xf numFmtId="166" fontId="2" fillId="3" borderId="15" xfId="0" applyNumberFormat="1" applyFont="1" applyFill="1" applyBorder="1" applyAlignment="1" applyProtection="1">
      <alignment horizontal="right"/>
    </xf>
    <xf numFmtId="166" fontId="2" fillId="3" borderId="16" xfId="0" applyNumberFormat="1" applyFont="1" applyFill="1" applyBorder="1" applyAlignment="1" applyProtection="1">
      <alignment horizontal="right"/>
    </xf>
    <xf numFmtId="165" fontId="2" fillId="4" borderId="14" xfId="0" applyNumberFormat="1" applyFont="1" applyFill="1" applyBorder="1" applyAlignment="1" applyProtection="1">
      <alignment horizontal="right"/>
    </xf>
    <xf numFmtId="166" fontId="2" fillId="4" borderId="15" xfId="0" applyNumberFormat="1" applyFont="1" applyFill="1" applyBorder="1" applyAlignment="1" applyProtection="1">
      <alignment horizontal="right"/>
    </xf>
    <xf numFmtId="166" fontId="2" fillId="4" borderId="16" xfId="0" applyNumberFormat="1" applyFont="1" applyFill="1" applyBorder="1" applyAlignment="1" applyProtection="1">
      <alignment horizontal="right"/>
    </xf>
    <xf numFmtId="0" fontId="6" fillId="2" borderId="17" xfId="0" applyNumberFormat="1" applyFont="1" applyFill="1" applyBorder="1" applyAlignment="1" applyProtection="1"/>
    <xf numFmtId="165" fontId="9" fillId="3" borderId="6" xfId="0" applyNumberFormat="1" applyFont="1" applyFill="1" applyBorder="1" applyAlignment="1" applyProtection="1">
      <alignment horizontal="right" vertical="center"/>
    </xf>
    <xf numFmtId="166" fontId="9" fillId="3" borderId="8" xfId="0" applyNumberFormat="1" applyFont="1" applyFill="1" applyBorder="1" applyAlignment="1" applyProtection="1">
      <alignment horizontal="right" vertical="center"/>
    </xf>
    <xf numFmtId="165" fontId="9" fillId="4" borderId="6" xfId="0" applyNumberFormat="1" applyFont="1" applyFill="1" applyBorder="1" applyAlignment="1" applyProtection="1">
      <alignment horizontal="right" vertical="center"/>
    </xf>
    <xf numFmtId="166" fontId="9" fillId="4" borderId="7" xfId="0" applyNumberFormat="1" applyFont="1" applyFill="1" applyBorder="1" applyAlignment="1" applyProtection="1">
      <alignment horizontal="right" vertical="center"/>
    </xf>
    <xf numFmtId="166" fontId="9" fillId="4" borderId="8" xfId="0" applyNumberFormat="1" applyFont="1" applyFill="1" applyBorder="1" applyAlignment="1" applyProtection="1">
      <alignment horizontal="right" vertical="center"/>
    </xf>
    <xf numFmtId="165" fontId="2" fillId="0" borderId="0" xfId="0" applyNumberFormat="1" applyFont="1" applyFill="1" applyBorder="1" applyAlignment="1" applyProtection="1"/>
    <xf numFmtId="0" fontId="6" fillId="2" borderId="10" xfId="0" applyNumberFormat="1" applyFont="1" applyFill="1" applyBorder="1" applyAlignment="1" applyProtection="1"/>
    <xf numFmtId="165" fontId="2" fillId="3" borderId="18" xfId="0" applyNumberFormat="1" applyFont="1" applyFill="1" applyBorder="1" applyAlignment="1" applyProtection="1">
      <alignment horizontal="right"/>
    </xf>
    <xf numFmtId="165" fontId="2" fillId="4" borderId="18" xfId="0" applyNumberFormat="1" applyFont="1" applyFill="1" applyBorder="1" applyAlignment="1" applyProtection="1">
      <alignment horizontal="right"/>
    </xf>
    <xf numFmtId="0" fontId="6" fillId="2" borderId="14" xfId="0" applyNumberFormat="1" applyFont="1" applyFill="1" applyBorder="1" applyAlignment="1" applyProtection="1"/>
    <xf numFmtId="165" fontId="2" fillId="3" borderId="4" xfId="0" applyNumberFormat="1" applyFont="1" applyFill="1" applyBorder="1" applyAlignment="1" applyProtection="1">
      <alignment horizontal="right"/>
    </xf>
    <xf numFmtId="165" fontId="2" fillId="4" borderId="4" xfId="0" applyNumberFormat="1" applyFont="1" applyFill="1" applyBorder="1" applyAlignment="1" applyProtection="1">
      <alignment horizontal="right"/>
    </xf>
    <xf numFmtId="0" fontId="6" fillId="2" borderId="6" xfId="0" applyNumberFormat="1" applyFont="1" applyFill="1" applyBorder="1" applyAlignment="1" applyProtection="1"/>
    <xf numFmtId="165" fontId="6" fillId="3" borderId="6" xfId="0" applyNumberFormat="1" applyFont="1" applyFill="1" applyBorder="1" applyAlignment="1" applyProtection="1">
      <alignment horizontal="right"/>
    </xf>
    <xf numFmtId="166" fontId="6" fillId="3" borderId="8" xfId="0" applyNumberFormat="1" applyFont="1" applyFill="1" applyBorder="1" applyAlignment="1" applyProtection="1">
      <alignment horizontal="right"/>
    </xf>
    <xf numFmtId="165" fontId="6" fillId="4" borderId="6" xfId="0" applyNumberFormat="1" applyFont="1" applyFill="1" applyBorder="1" applyAlignment="1" applyProtection="1">
      <alignment horizontal="right"/>
    </xf>
    <xf numFmtId="166" fontId="6" fillId="4" borderId="8" xfId="0" applyNumberFormat="1" applyFont="1" applyFill="1" applyBorder="1" applyAlignment="1" applyProtection="1">
      <alignment horizontal="right"/>
    </xf>
    <xf numFmtId="165" fontId="6" fillId="4" borderId="19" xfId="0" applyNumberFormat="1" applyFont="1" applyFill="1" applyBorder="1" applyAlignment="1" applyProtection="1">
      <alignment horizontal="right"/>
    </xf>
    <xf numFmtId="0" fontId="6" fillId="2" borderId="20" xfId="0" applyNumberFormat="1" applyFont="1" applyFill="1" applyBorder="1" applyAlignment="1" applyProtection="1"/>
    <xf numFmtId="0" fontId="6" fillId="2" borderId="1" xfId="0" applyNumberFormat="1" applyFont="1" applyFill="1" applyBorder="1" applyAlignment="1" applyProtection="1"/>
    <xf numFmtId="0" fontId="6" fillId="2" borderId="21" xfId="0" applyNumberFormat="1" applyFont="1" applyFill="1" applyBorder="1" applyAlignment="1" applyProtection="1"/>
    <xf numFmtId="9" fontId="6" fillId="3" borderId="6" xfId="1" applyFont="1" applyFill="1" applyBorder="1" applyAlignment="1" applyProtection="1">
      <alignment horizontal="right"/>
    </xf>
    <xf numFmtId="9" fontId="9" fillId="3" borderId="6" xfId="1" applyFont="1" applyFill="1" applyBorder="1" applyAlignment="1" applyProtection="1">
      <alignment horizontal="right" vertical="center"/>
    </xf>
    <xf numFmtId="166" fontId="10" fillId="3" borderId="16" xfId="0" applyNumberFormat="1" applyFont="1" applyFill="1" applyBorder="1" applyAlignment="1" applyProtection="1">
      <alignment horizontal="right"/>
    </xf>
    <xf numFmtId="9" fontId="9" fillId="4" borderId="6" xfId="1" applyFont="1" applyFill="1" applyBorder="1" applyAlignment="1" applyProtection="1">
      <alignment horizontal="right" vertical="center"/>
    </xf>
    <xf numFmtId="0" fontId="6" fillId="2" borderId="1" xfId="0" applyNumberFormat="1" applyFont="1" applyFill="1" applyBorder="1" applyAlignment="1" applyProtection="1">
      <alignment vertical="center" wrapText="1"/>
    </xf>
    <xf numFmtId="0" fontId="6" fillId="2" borderId="5" xfId="0" applyNumberFormat="1" applyFont="1" applyFill="1" applyBorder="1" applyAlignment="1" applyProtection="1">
      <alignment vertical="center" wrapText="1"/>
    </xf>
    <xf numFmtId="0" fontId="6" fillId="2" borderId="2" xfId="0" applyNumberFormat="1" applyFont="1" applyFill="1" applyBorder="1" applyAlignment="1" applyProtection="1"/>
    <xf numFmtId="0" fontId="6" fillId="2" borderId="3" xfId="0" applyNumberFormat="1" applyFont="1" applyFill="1" applyBorder="1" applyAlignment="1" applyProtection="1"/>
    <xf numFmtId="0" fontId="6" fillId="2" borderId="22" xfId="0" applyNumberFormat="1" applyFont="1" applyFill="1" applyBorder="1" applyAlignment="1" applyProtection="1"/>
    <xf numFmtId="165" fontId="6" fillId="3" borderId="22" xfId="0" applyNumberFormat="1" applyFont="1" applyFill="1" applyBorder="1" applyAlignment="1" applyProtection="1">
      <alignment horizontal="right"/>
    </xf>
    <xf numFmtId="166" fontId="6" fillId="3" borderId="23" xfId="0" applyNumberFormat="1" applyFont="1" applyFill="1" applyBorder="1" applyAlignment="1" applyProtection="1">
      <alignment horizontal="right"/>
    </xf>
    <xf numFmtId="165" fontId="6" fillId="4" borderId="22" xfId="0" applyNumberFormat="1" applyFont="1" applyFill="1" applyBorder="1" applyAlignment="1" applyProtection="1">
      <alignment horizontal="right"/>
    </xf>
    <xf numFmtId="166" fontId="6" fillId="4" borderId="23" xfId="0" applyNumberFormat="1" applyFont="1" applyFill="1" applyBorder="1" applyAlignment="1" applyProtection="1">
      <alignment horizontal="right"/>
    </xf>
    <xf numFmtId="165" fontId="6" fillId="4" borderId="24" xfId="0" applyNumberFormat="1" applyFont="1" applyFill="1" applyBorder="1" applyAlignment="1" applyProtection="1">
      <alignment horizontal="right"/>
    </xf>
    <xf numFmtId="165" fontId="2" fillId="3" borderId="22" xfId="0" applyNumberFormat="1" applyFont="1" applyFill="1" applyBorder="1" applyAlignment="1" applyProtection="1">
      <alignment horizontal="right"/>
    </xf>
    <xf numFmtId="166" fontId="2" fillId="3" borderId="23" xfId="0" applyNumberFormat="1" applyFont="1" applyFill="1" applyBorder="1" applyAlignment="1" applyProtection="1">
      <alignment horizontal="right"/>
    </xf>
    <xf numFmtId="165" fontId="2" fillId="3" borderId="24" xfId="0" applyNumberFormat="1" applyFont="1" applyFill="1" applyBorder="1" applyAlignment="1" applyProtection="1">
      <alignment horizontal="right"/>
    </xf>
    <xf numFmtId="165" fontId="2" fillId="4" borderId="22" xfId="0" applyNumberFormat="1" applyFont="1" applyFill="1" applyBorder="1" applyAlignment="1" applyProtection="1">
      <alignment horizontal="right"/>
    </xf>
    <xf numFmtId="166" fontId="2" fillId="4" borderId="23" xfId="0" applyNumberFormat="1" applyFont="1" applyFill="1" applyBorder="1" applyAlignment="1" applyProtection="1">
      <alignment horizontal="right"/>
    </xf>
    <xf numFmtId="166" fontId="2" fillId="4" borderId="25" xfId="0" applyNumberFormat="1" applyFont="1" applyFill="1" applyBorder="1" applyAlignment="1" applyProtection="1">
      <alignment horizontal="right"/>
    </xf>
    <xf numFmtId="165" fontId="2" fillId="4" borderId="24" xfId="0" applyNumberFormat="1" applyFont="1" applyFill="1" applyBorder="1" applyAlignment="1" applyProtection="1">
      <alignment horizontal="right"/>
    </xf>
    <xf numFmtId="165" fontId="9" fillId="3" borderId="22" xfId="0" applyNumberFormat="1" applyFont="1" applyFill="1" applyBorder="1" applyAlignment="1" applyProtection="1">
      <alignment horizontal="right" vertical="center"/>
    </xf>
    <xf numFmtId="165" fontId="9" fillId="4" borderId="22" xfId="0" applyNumberFormat="1" applyFont="1" applyFill="1" applyBorder="1" applyAlignment="1" applyProtection="1">
      <alignment horizontal="right" vertical="center"/>
    </xf>
    <xf numFmtId="9" fontId="9" fillId="4" borderId="22" xfId="1" applyFont="1" applyFill="1" applyBorder="1" applyAlignment="1" applyProtection="1">
      <alignment horizontal="right" vertical="center"/>
    </xf>
  </cellXfs>
  <cellStyles count="2">
    <cellStyle name="Normal" xfId="0" builtinId="0"/>
    <cellStyle name="Percent" xfId="1" builtinId="5"/>
  </cellStyles>
  <dxfs count="10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David"/>
        <scheme val="none"/>
      </font>
      <numFmt numFmtId="0" formatCode="General"/>
      <fill>
        <patternFill patternType="solid">
          <fgColor indexed="64"/>
          <bgColor rgb="FFD9D9D9"/>
        </patternFill>
      </fill>
      <alignment horizontal="general" vertical="bottom" textRotation="0" wrapText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David"/>
        <scheme val="none"/>
      </font>
      <numFmt numFmtId="0" formatCode="General"/>
      <fill>
        <patternFill patternType="solid">
          <fgColor indexed="64"/>
          <bgColor rgb="FFD9D9D9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David"/>
        <scheme val="none"/>
      </font>
      <numFmt numFmtId="0" formatCode="General"/>
      <fill>
        <patternFill patternType="solid">
          <fgColor indexed="64"/>
          <bgColor rgb="FFD9D9D9"/>
        </patternFill>
      </fill>
      <alignment horizontal="general" vertical="bottom" textRotation="0" wrapText="0" indent="0" justifyLastLine="0" shrinkToFit="0" readingOrder="0"/>
      <protection locked="1" hidden="0"/>
    </dxf>
    <dxf>
      <border outline="0"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David"/>
        <scheme val="none"/>
      </font>
      <numFmt numFmtId="0" formatCode="General"/>
      <fill>
        <patternFill patternType="solid">
          <fgColor indexed="64"/>
          <bgColor rgb="FFD9D9D9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David"/>
        <scheme val="none"/>
      </font>
      <numFmt numFmtId="166" formatCode="0.0%"/>
      <fill>
        <patternFill patternType="solid">
          <fgColor indexed="64"/>
          <bgColor rgb="FFDAEEF3"/>
        </patternFill>
      </fill>
      <alignment horizontal="right" vertical="bottom" textRotation="0" wrapText="0" indent="0" justifyLastLine="0" shrinkToFit="0" readingOrder="0"/>
      <border diagonalUp="0" diagonalDown="0">
        <left style="hair">
          <color auto="1"/>
        </left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  <protection locked="1" hidden="0"/>
    </dxf>
    <dxf>
      <border outline="0">
        <bottom style="hair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David"/>
        <scheme val="none"/>
      </font>
      <numFmt numFmtId="0" formatCode="General"/>
      <fill>
        <patternFill patternType="solid">
          <fgColor indexed="64"/>
          <bgColor rgb="FFD9D9D9"/>
        </patternFill>
      </fill>
      <alignment horizontal="general" vertical="bottom" textRotation="0" wrapText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David"/>
        <scheme val="none"/>
      </font>
      <numFmt numFmtId="0" formatCode="General"/>
      <fill>
        <patternFill patternType="solid">
          <fgColor indexed="64"/>
          <bgColor rgb="FFD9D9D9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1" hidden="0"/>
    </dxf>
    <dxf>
      <border outline="0"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1" Type="http://schemas.openxmlformats.org/officeDocument/2006/relationships/calcChain" Target="calcChain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customXml" Target="../customXml/item3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customXml" Target="../customXml/item2.xml"/><Relationship Id="rId10" Type="http://schemas.openxmlformats.org/officeDocument/2006/relationships/externalLink" Target="externalLinks/externalLink8.xml"/><Relationship Id="rId19" Type="http://schemas.openxmlformats.org/officeDocument/2006/relationships/styles" Target="styles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hcsra.co.il/DANEL/&#1508;&#1512;&#1505;&#1493;&#1501;%20&#1502;&#1512;&#1499;&#1497;&#1489;&#1497;%20&#1514;&#1513;&#1493;&#1488;&#1492;%20&#1504;&#1493;&#1505;&#1496;&#1512;&#1493;/31.3.19/&#1488;&#1500;&#1502;&#1504;&#1496;&#1512;&#1497;%20%2031.3.19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ettiel\IFRS\&#1495;&#1489;&#1512;&#1492;%20&#1500;&#1489;&#1497;&#1496;&#1493;&#1495;\&#1512;&#1489;&#1506;&#1493;&#1503;%203%202019\&#1492;&#1514;&#1508;&#1514;&#1495;&#1493;&#1514;%20&#1511;&#1512;&#1503;%20&#1492;&#1493;&#1503;%20&#1488;&#1500;&#1502;&#1504;&#1496;&#1512;&#1497;%2030.09.19%20&#1505;&#1493;&#1508;&#1497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hcsra.co.il/AboutUs/FinancialData/Documents/&#1491;&#1493;&#1495;%20&#1514;&#1513;&#1493;&#1488;&#1492;%20&#1500;&#1488;&#1508;&#1497;&#1511;%20&#1488;&#1500;&#1502;&#1504;&#1496;&#1512;%2030.9.19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2019\032019\MEFACH\30.09.19\ILD__319A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hcsra.co.il/DANEL/&#1508;&#1512;&#1505;&#1493;&#1501;%20&#1502;&#1512;&#1499;&#1497;&#1489;&#1497;%20&#1514;&#1513;&#1493;&#1488;&#1492;%20&#1504;&#1493;&#1505;&#1496;&#1512;&#1493;/30.6.19/&#1495;&#1497;&#1497;&#1501;%2030.6.19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hcsra.co.il/DANEL/&#1508;&#1512;&#1505;&#1493;&#1501;%20&#1502;&#1512;&#1499;&#1497;&#1489;&#1497;%20&#1514;&#1513;&#1493;&#1488;&#1492;%20&#1504;&#1493;&#1505;&#1496;&#1512;&#1493;/31.3.19/&#1495;&#1497;&#1497;&#1501;%2031.3.19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hcsra.co.il/AboutUs/FinancialData/Documents/&#1495;&#1497;&#1497;&#1501;%2030.9.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hcsra.co.il/DANEL/&#1508;&#1512;&#1505;&#1493;&#1501;%20&#1502;&#1512;&#1499;&#1497;&#1489;&#1497;%20&#1514;&#1513;&#1493;&#1488;&#1492;%20&#1504;&#1493;&#1505;&#1496;&#1512;&#1493;/30.6.19/&#1488;&#1500;&#1502;&#1504;&#1496;&#1512;&#1497;%20%2030.6.1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hcsra.co.il/AboutUs/FinancialData/Documents/&#1488;&#1500;&#1502;&#1504;&#1496;&#1512;&#1497;%20%2030.9.1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ettiel\IFRS\&#1495;&#1489;&#1512;&#1492;%20&#1500;&#1489;&#1497;&#1496;&#1493;&#1495;\&#1512;&#1489;&#1506;&#1493;&#1503;%201%202019\&#1511;&#1512;&#1503;%20&#1492;&#1493;&#1503;%20&#1492;&#1513;&#1511;&#1506;&#1493;&#1514;\&#1492;&#1514;&#1508;&#1514;&#1495;&#1493;&#1514;%20&#1511;&#1512;&#1503;%20&#1492;&#1493;&#1503;%20&#1488;&#1500;&#1502;&#1504;&#1496;&#1512;&#1497;%2031.03.19%20&#1506;&#1491;&#1503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hcsra.co.il/DANEL/&#1508;&#1512;&#1505;&#1493;&#1501;%20&#1502;&#1512;&#1499;&#1497;&#1489;&#1497;%20&#1514;&#1513;&#1493;&#1488;&#1492;%20&#1504;&#1493;&#1505;&#1496;&#1512;&#1493;/31.3.19/&#1491;&#1493;&#1495;%20&#1514;&#1513;&#1493;&#1488;&#1492;%20&#1500;&#1488;&#1508;&#1497;&#1511;%20&#1504;&#1493;&#1505;&#1496;&#1512;&#1493;%20&#1488;&#1500;&#1502;&#1504;&#1496;&#1512;%2031.3.19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2019\012019\MEFACH\31.03.19\ILD__119A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ettiel\IFRS\&#1495;&#1489;&#1512;&#1492;%20&#1500;&#1489;&#1497;&#1496;&#1493;&#1495;\&#1512;&#1489;&#1506;&#1493;&#1503;%202%202019\&#1492;&#1514;&#1508;&#1514;&#1495;&#1493;&#1514;%20&#1511;&#1512;&#1503;%20&#1492;&#1493;&#1503;%20&#1504;&#1493;&#1505;&#1496;&#1512;&#1493;%20&#1488;&#1500;&#1502;&#1504;&#1496;&#1512;&#1497;%201-6.19%20-%20&#1506;&#1491;&#1503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hcsra.co.il/DANEL/&#1508;&#1512;&#1505;&#1493;&#1501;%20&#1502;&#1512;&#1499;&#1497;&#1489;&#1497;%20&#1514;&#1513;&#1493;&#1488;&#1492;%20&#1504;&#1493;&#1505;&#1496;&#1512;&#1493;/30.6.19/&#1491;&#1493;&#1495;%20&#1514;&#1513;&#1493;&#1488;&#1492;%20&#1500;&#1488;&#1508;&#1497;&#1511;%20&#1488;&#1500;&#1502;&#1504;&#1496;&#1512;%2030.6.19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2019\022019\MEFACH\30.06.19\ILD__219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אלמנטר 10-12.10 "/>
      <sheetName val="אלמנטרי 1-9.10 "/>
      <sheetName val="אלמנטרי 1-12.10"/>
      <sheetName val="אלמנטר 7-9.10"/>
      <sheetName val="אלמנטרי 1-6.10"/>
      <sheetName val="אלמנטרי 1-3.11"/>
      <sheetName val="אלמנטרי 1-12.09 "/>
      <sheetName val="אלמנטרי 1-9.09"/>
      <sheetName val="שינוי בזמינים 1-12.10 "/>
      <sheetName val="אלמנטרי 1-6.11"/>
      <sheetName val="אלמנטרי 1-9.11"/>
      <sheetName val="אלמנטרי 1-12.11"/>
      <sheetName val="אלמנטרי 1-3.12"/>
      <sheetName val="אלמנטרי 1-6.12"/>
      <sheetName val="1-9.12"/>
      <sheetName val="1-12.12"/>
      <sheetName val="1-3.13"/>
      <sheetName val="1-3.15"/>
      <sheetName val="1-6.15"/>
      <sheetName val="1-9.15"/>
      <sheetName val="7-9.15"/>
      <sheetName val="1-12.15"/>
      <sheetName val="1-3.16"/>
      <sheetName val="4-6.16"/>
      <sheetName val="7-9.16"/>
      <sheetName val="1-9.16עוז"/>
      <sheetName val="1-12.16"/>
      <sheetName val="10-12.16"/>
      <sheetName val="1-3.17"/>
      <sheetName val="1-6.17 "/>
      <sheetName val="גיליון1"/>
      <sheetName val="4-6.17"/>
      <sheetName val="1-9.17 "/>
      <sheetName val="7-9.17"/>
      <sheetName val="1-12.17"/>
      <sheetName val="10-12.17"/>
      <sheetName val="1-3.18"/>
      <sheetName val="1-6.18 "/>
      <sheetName val="4-6.18"/>
      <sheetName val="1-9.18"/>
      <sheetName val="7-9.18"/>
      <sheetName val="1-12.18"/>
      <sheetName val="10-12.18"/>
      <sheetName val="1-3.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>
        <row r="7">
          <cell r="D7">
            <v>-123.47913</v>
          </cell>
          <cell r="F7">
            <v>230338</v>
          </cell>
        </row>
        <row r="8">
          <cell r="B8">
            <v>144.56190999999126</v>
          </cell>
          <cell r="D8">
            <v>14684.999999999998</v>
          </cell>
          <cell r="F8">
            <v>483728</v>
          </cell>
        </row>
        <row r="9">
          <cell r="B9">
            <v>7534.6829316252524</v>
          </cell>
          <cell r="D9">
            <v>8909.5091346252484</v>
          </cell>
          <cell r="F9">
            <v>271862</v>
          </cell>
        </row>
        <row r="10">
          <cell r="D10">
            <v>-790.35763900953452</v>
          </cell>
          <cell r="F10">
            <v>98572</v>
          </cell>
        </row>
        <row r="11">
          <cell r="B11">
            <v>3153.5898700000002</v>
          </cell>
          <cell r="D11">
            <v>3153.5898700000002</v>
          </cell>
          <cell r="F11">
            <v>82440</v>
          </cell>
        </row>
        <row r="12">
          <cell r="D12">
            <v>253.55599999999998</v>
          </cell>
          <cell r="F12">
            <v>90273</v>
          </cell>
        </row>
        <row r="13">
          <cell r="D13">
            <v>5362.092999999998</v>
          </cell>
          <cell r="F13">
            <v>587889</v>
          </cell>
        </row>
        <row r="14">
          <cell r="B14">
            <v>-774.91624877243476</v>
          </cell>
          <cell r="D14">
            <v>2996.0028770675631</v>
          </cell>
        </row>
        <row r="28">
          <cell r="B28">
            <v>14408.275693843274</v>
          </cell>
          <cell r="D28">
            <v>34094.459112683267</v>
          </cell>
          <cell r="F28">
            <v>1859636</v>
          </cell>
        </row>
        <row r="29">
          <cell r="B29">
            <v>351.45499999999998</v>
          </cell>
          <cell r="D29">
            <v>351.45499999999998</v>
          </cell>
          <cell r="F29">
            <v>50258</v>
          </cell>
        </row>
        <row r="37">
          <cell r="B37">
            <v>10709.355581625245</v>
          </cell>
          <cell r="D37">
            <v>26624.619874625241</v>
          </cell>
          <cell r="F37">
            <v>1425919</v>
          </cell>
        </row>
        <row r="38">
          <cell r="B38">
            <v>4050.3751122180288</v>
          </cell>
          <cell r="D38">
            <v>7821.2942380580262</v>
          </cell>
          <cell r="F38">
            <v>483975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דוח התפתחות קרן הון "/>
      <sheetName val="רווח כולל אחר"/>
    </sheetNames>
    <sheetDataSet>
      <sheetData sheetId="0">
        <row r="143">
          <cell r="N143">
            <v>3726001.340739999</v>
          </cell>
        </row>
      </sheetData>
      <sheetData sheetId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459) דו''ח תשואה לאפיק"/>
      <sheetName val="תעודות סל"/>
      <sheetName val="קונצרני סחיר"/>
      <sheetName val="אגח ממשלתי סחיר"/>
      <sheetName val="קונצרני לא סחיר"/>
      <sheetName val="אופציות לא סחירות"/>
      <sheetName val="גיליון2"/>
      <sheetName val="קרנות השקעה"/>
    </sheetNames>
    <sheetDataSet>
      <sheetData sheetId="0">
        <row r="30">
          <cell r="F30">
            <v>4605660.5599999996</v>
          </cell>
        </row>
        <row r="131">
          <cell r="I131">
            <v>703.40093999999999</v>
          </cell>
        </row>
        <row r="238">
          <cell r="E238">
            <v>7937.9306364211725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B3.1D"/>
      <sheetName val="SB3.1C"/>
      <sheetName val="SB3.1B"/>
      <sheetName val="SB3.1A"/>
      <sheetName val="S6.1"/>
      <sheetName val="S3.1"/>
      <sheetName val="S2.1"/>
      <sheetName val="S1.1"/>
      <sheetName val="הסברים  פירוט נוסף"/>
      <sheetName val="Gen_Int"/>
      <sheetName val="T18N"/>
      <sheetName val="T18"/>
      <sheetName val="T16"/>
      <sheetName val="15D9"/>
      <sheetName val="15D8"/>
      <sheetName val="15D7"/>
      <sheetName val="15D6"/>
      <sheetName val="15D5"/>
      <sheetName val="15D4"/>
      <sheetName val="15D3"/>
      <sheetName val="15D2"/>
      <sheetName val="15D1"/>
      <sheetName val="15C"/>
      <sheetName val="15B"/>
      <sheetName val="15A"/>
      <sheetName val="T14_4"/>
      <sheetName val="T14_3OLD"/>
      <sheetName val="T14_3"/>
      <sheetName val="T14_2"/>
      <sheetName val="T14_1"/>
      <sheetName val="14A"/>
      <sheetName val="56"/>
      <sheetName val="55"/>
      <sheetName val="54"/>
      <sheetName val="53B"/>
      <sheetName val="53A"/>
      <sheetName val="52"/>
      <sheetName val="51"/>
      <sheetName val="50"/>
      <sheetName val="49"/>
      <sheetName val="48"/>
      <sheetName val="47"/>
      <sheetName val="46"/>
      <sheetName val="45"/>
      <sheetName val="44"/>
      <sheetName val="43A"/>
      <sheetName val="43"/>
      <sheetName val="42"/>
      <sheetName val="41"/>
      <sheetName val="40"/>
      <sheetName val="39"/>
      <sheetName val="38"/>
      <sheetName val="65"/>
      <sheetName val="37"/>
      <sheetName val="37B"/>
      <sheetName val="37A"/>
      <sheetName val="B41"/>
      <sheetName val="B25"/>
      <sheetName val="B20"/>
      <sheetName val="B19C"/>
      <sheetName val="B19B"/>
      <sheetName val="B19A"/>
      <sheetName val="B15C"/>
      <sheetName val="B15B"/>
      <sheetName val="B15A"/>
      <sheetName val="B13E"/>
      <sheetName val="B13D"/>
      <sheetName val="B13C"/>
      <sheetName val="B13B"/>
      <sheetName val="B13A"/>
      <sheetName val="B13"/>
      <sheetName val="B12"/>
      <sheetName val="B3.1D"/>
      <sheetName val="B3.1C"/>
      <sheetName val="B3.1B"/>
      <sheetName val="B3.1A"/>
      <sheetName val="Dir1"/>
      <sheetName val="Sol1"/>
      <sheetName val="23"/>
      <sheetName val="22"/>
      <sheetName val="21"/>
      <sheetName val="20"/>
      <sheetName val="19C"/>
      <sheetName val="19B2"/>
      <sheetName val="19B1"/>
      <sheetName val="19B"/>
      <sheetName val="19A"/>
      <sheetName val="19"/>
      <sheetName val="16.1"/>
      <sheetName val="15"/>
      <sheetName val="14"/>
      <sheetName val="13"/>
      <sheetName val="12"/>
      <sheetName val="11"/>
      <sheetName val="10"/>
      <sheetName val="9"/>
      <sheetName val="8"/>
      <sheetName val="7"/>
      <sheetName val="6.1"/>
      <sheetName val="5"/>
      <sheetName val="4"/>
      <sheetName val="3.1"/>
      <sheetName val="2.1"/>
      <sheetName val="2"/>
      <sheetName val="1.1"/>
      <sheetName val="1"/>
      <sheetName val="Updates"/>
      <sheetName val="Corrections"/>
      <sheetName val="טופס א"/>
      <sheetName val="Info"/>
      <sheetName val="Info_Cell"/>
      <sheetName val="Informa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>
        <row r="10">
          <cell r="K10">
            <v>1016863</v>
          </cell>
        </row>
        <row r="175">
          <cell r="M175">
            <v>11119</v>
          </cell>
          <cell r="N175">
            <v>0</v>
          </cell>
        </row>
        <row r="189">
          <cell r="M189">
            <v>0</v>
          </cell>
          <cell r="N189">
            <v>0</v>
          </cell>
        </row>
        <row r="197">
          <cell r="M197">
            <v>62598</v>
          </cell>
          <cell r="N197">
            <v>0</v>
          </cell>
        </row>
        <row r="209">
          <cell r="M209">
            <v>4992</v>
          </cell>
          <cell r="N209">
            <v>0</v>
          </cell>
        </row>
        <row r="217">
          <cell r="M217">
            <v>5412</v>
          </cell>
          <cell r="N217">
            <v>0</v>
          </cell>
        </row>
        <row r="234">
          <cell r="M234">
            <v>0</v>
          </cell>
          <cell r="N234">
            <v>0</v>
          </cell>
        </row>
      </sheetData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חיים 10-12.10 "/>
      <sheetName val="חיים 1-9.10"/>
      <sheetName val="חיים 1-12.10"/>
      <sheetName val="חיים 7-9.10"/>
      <sheetName val="חיים 1-6.10"/>
      <sheetName val="חיים 1-3.11"/>
      <sheetName val="חיים 1-12.09 "/>
      <sheetName val="חיים 1-9.09"/>
      <sheetName val="שינוי בזמינים 1-12.10 "/>
      <sheetName val="חיים 1-6.11"/>
      <sheetName val="1-9.11 חיים"/>
      <sheetName val="חיים 1-12.11"/>
      <sheetName val="חיים 1-3.12"/>
      <sheetName val="חיים 1-6.12"/>
      <sheetName val="1-9.12"/>
      <sheetName val="1-12.12"/>
      <sheetName val="1-3.13"/>
      <sheetName val="1-3.15"/>
      <sheetName val="1-6.15"/>
      <sheetName val="1-9.15"/>
      <sheetName val="7-9.15 "/>
      <sheetName val="1-12.15"/>
      <sheetName val="1-3.16"/>
      <sheetName val="4-6.16"/>
      <sheetName val="7-9.16"/>
      <sheetName val="10-12.16"/>
      <sheetName val="1-3.17"/>
      <sheetName val="1-6.17 "/>
      <sheetName val="4-6.17"/>
      <sheetName val="1-9.17"/>
      <sheetName val="7-9.17 "/>
      <sheetName val="1-12.17"/>
      <sheetName val="10-12.17"/>
      <sheetName val="1-3.18"/>
      <sheetName val="1-6.18 "/>
      <sheetName val="4-6.18"/>
      <sheetName val="7-9.18"/>
      <sheetName val="1-9.18"/>
      <sheetName val="1-12.18"/>
      <sheetName val="גיליון1"/>
      <sheetName val="10-12.18"/>
      <sheetName val="1-3.19"/>
      <sheetName val="1-6.19"/>
      <sheetName val="4-6.1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>
        <row r="6">
          <cell r="B6">
            <v>-0.13113177759701317</v>
          </cell>
          <cell r="D6">
            <v>-0.13113177759701317</v>
          </cell>
          <cell r="F6">
            <v>74078</v>
          </cell>
        </row>
        <row r="7">
          <cell r="B7">
            <v>2257.3008310632104</v>
          </cell>
          <cell r="D7">
            <v>3009.8287210632111</v>
          </cell>
          <cell r="F7">
            <v>51090</v>
          </cell>
        </row>
        <row r="8">
          <cell r="B8">
            <v>29554.640595158769</v>
          </cell>
          <cell r="D8">
            <v>29554.640595158769</v>
          </cell>
          <cell r="F8">
            <v>847699</v>
          </cell>
        </row>
        <row r="9">
          <cell r="B9">
            <v>109.08659325301059</v>
          </cell>
          <cell r="D9">
            <v>186.50868325301062</v>
          </cell>
          <cell r="F9">
            <v>5880</v>
          </cell>
        </row>
        <row r="10">
          <cell r="B10">
            <v>810.67576092489742</v>
          </cell>
          <cell r="D10">
            <v>810.67576092489742</v>
          </cell>
          <cell r="F10">
            <v>24374</v>
          </cell>
        </row>
        <row r="11">
          <cell r="B11">
            <v>0</v>
          </cell>
          <cell r="D11">
            <v>-0.79952868893499274</v>
          </cell>
          <cell r="F11">
            <v>16</v>
          </cell>
        </row>
        <row r="12">
          <cell r="D12">
            <v>-252.857</v>
          </cell>
          <cell r="F12">
            <v>1645</v>
          </cell>
        </row>
        <row r="22">
          <cell r="B22">
            <v>32478.715648622288</v>
          </cell>
          <cell r="D22">
            <v>33307.866099933352</v>
          </cell>
          <cell r="F22">
            <v>1004782</v>
          </cell>
        </row>
        <row r="23">
          <cell r="B23">
            <v>0</v>
          </cell>
          <cell r="D23">
            <v>0</v>
          </cell>
          <cell r="F23">
            <v>0</v>
          </cell>
        </row>
        <row r="32">
          <cell r="B32">
            <v>2366.2562925386228</v>
          </cell>
          <cell r="D32">
            <v>3196.2062725386204</v>
          </cell>
          <cell r="F32">
            <v>131048</v>
          </cell>
        </row>
        <row r="33">
          <cell r="B33">
            <v>30112.459356083666</v>
          </cell>
          <cell r="D33">
            <v>30111.659827394731</v>
          </cell>
          <cell r="F33">
            <v>873734</v>
          </cell>
        </row>
      </sheetData>
      <sheetData sheetId="43">
        <row r="12">
          <cell r="D12">
            <v>-47.47399999999999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חיים 10-12.10 "/>
      <sheetName val="חיים 1-9.10"/>
      <sheetName val="חיים 1-12.10"/>
      <sheetName val="חיים 7-9.10"/>
      <sheetName val="חיים 1-6.10"/>
      <sheetName val="חיים 1-3.11"/>
      <sheetName val="חיים 1-12.09 "/>
      <sheetName val="חיים 1-9.09"/>
      <sheetName val="שינוי בזמינים 1-12.10 "/>
      <sheetName val="חיים 1-6.11"/>
      <sheetName val="1-9.11 חיים"/>
      <sheetName val="חיים 1-12.11"/>
      <sheetName val="חיים 1-3.12"/>
      <sheetName val="חיים 1-6.12"/>
      <sheetName val="1-9.12"/>
      <sheetName val="1-12.12"/>
      <sheetName val="1-3.13"/>
      <sheetName val="1-3.15"/>
      <sheetName val="1-6.15"/>
      <sheetName val="1-9.15"/>
      <sheetName val="7-9.15 "/>
      <sheetName val="1-12.15"/>
      <sheetName val="1-3.16"/>
      <sheetName val="4-6.16"/>
      <sheetName val="7-9.16"/>
      <sheetName val="10-12.16"/>
      <sheetName val="1-3.17"/>
      <sheetName val="1-6.17 "/>
      <sheetName val="4-6.17"/>
      <sheetName val="1-9.17"/>
      <sheetName val="7-9.17 "/>
      <sheetName val="1-12.17"/>
      <sheetName val="10-12.17"/>
      <sheetName val="1-3.18"/>
      <sheetName val="1-6.18 "/>
      <sheetName val="4-6.18"/>
      <sheetName val="7-9.18"/>
      <sheetName val="1-9.18"/>
      <sheetName val="1-12.18"/>
      <sheetName val="גיליון1"/>
      <sheetName val="10-12.18"/>
      <sheetName val="1-3.1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>
        <row r="6">
          <cell r="B6">
            <v>-7.4091679785939404E-2</v>
          </cell>
          <cell r="F6">
            <v>47400</v>
          </cell>
        </row>
        <row r="7">
          <cell r="B7">
            <v>1227.363686335382</v>
          </cell>
          <cell r="D7">
            <v>2555.0760063353828</v>
          </cell>
          <cell r="F7">
            <v>70622</v>
          </cell>
        </row>
        <row r="8">
          <cell r="B8">
            <v>7487.6683220270697</v>
          </cell>
          <cell r="F8">
            <v>835987</v>
          </cell>
        </row>
        <row r="9">
          <cell r="B9">
            <v>8.7278172139742196</v>
          </cell>
          <cell r="D9">
            <v>79.838877213973873</v>
          </cell>
          <cell r="F9">
            <v>6156</v>
          </cell>
        </row>
        <row r="10">
          <cell r="B10">
            <v>199.45368161322006</v>
          </cell>
          <cell r="F10">
            <v>24079</v>
          </cell>
        </row>
        <row r="11">
          <cell r="B11">
            <v>0</v>
          </cell>
          <cell r="D11">
            <v>-0.51063417985528292</v>
          </cell>
          <cell r="F11">
            <v>17</v>
          </cell>
        </row>
        <row r="12">
          <cell r="B12">
            <v>-205.38300000000001</v>
          </cell>
          <cell r="F12">
            <v>1823</v>
          </cell>
        </row>
        <row r="22">
          <cell r="B22">
            <v>8717.7564155098607</v>
          </cell>
          <cell r="D22">
            <v>10116.069161330006</v>
          </cell>
          <cell r="F22">
            <v>986084</v>
          </cell>
        </row>
        <row r="23">
          <cell r="B23">
            <v>0</v>
          </cell>
          <cell r="F23">
            <v>0</v>
          </cell>
        </row>
        <row r="32">
          <cell r="B32">
            <v>1236.0174118695704</v>
          </cell>
          <cell r="D32">
            <v>2634.8407918695711</v>
          </cell>
          <cell r="F32">
            <v>124178</v>
          </cell>
        </row>
        <row r="33">
          <cell r="B33">
            <v>7481.7390036402903</v>
          </cell>
          <cell r="D33">
            <v>7481.2283694604348</v>
          </cell>
          <cell r="F33">
            <v>861906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חיים 10-12.10 "/>
      <sheetName val="חיים 1-9.10"/>
      <sheetName val="חיים 1-12.10"/>
      <sheetName val="חיים 7-9.10"/>
      <sheetName val="חיים 1-6.10"/>
      <sheetName val="חיים 1-3.11"/>
      <sheetName val="חיים 1-12.09 "/>
      <sheetName val="חיים 1-9.09"/>
      <sheetName val="שינוי בזמינים 1-12.10 "/>
      <sheetName val="חיים 1-6.11"/>
      <sheetName val="1-9.11 חיים"/>
      <sheetName val="חיים 1-12.11"/>
      <sheetName val="חיים 1-3.12"/>
      <sheetName val="חיים 1-6.12"/>
      <sheetName val="1-9.12"/>
      <sheetName val="1-12.12"/>
      <sheetName val="1-3.13"/>
      <sheetName val="1-3.15"/>
      <sheetName val="1-6.15"/>
      <sheetName val="1-9.15"/>
      <sheetName val="7-9.15 "/>
      <sheetName val="1-12.15"/>
      <sheetName val="1-3.16"/>
      <sheetName val="4-6.16"/>
      <sheetName val="7-9.16"/>
      <sheetName val="10-12.16"/>
      <sheetName val="1-3.17"/>
      <sheetName val="1-6.17 "/>
      <sheetName val="4-6.17"/>
      <sheetName val="1-9.17"/>
      <sheetName val="7-9.17 "/>
      <sheetName val="1-12.17"/>
      <sheetName val="10-12.17"/>
      <sheetName val="1-3.18"/>
      <sheetName val="1-6.18 "/>
      <sheetName val="4-6.18"/>
      <sheetName val="7-9.18"/>
      <sheetName val="1-9.18"/>
      <sheetName val="1-12.18"/>
      <sheetName val="גיליון1"/>
      <sheetName val="10-12.18"/>
      <sheetName val="1-3.19"/>
      <sheetName val="1-6.19"/>
      <sheetName val="4-6.19"/>
      <sheetName val="1-9.19"/>
      <sheetName val="1-6.19."/>
      <sheetName val="7-9.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>
        <row r="6">
          <cell r="D6">
            <v>-0.22640776890784375</v>
          </cell>
          <cell r="F6">
            <v>115099</v>
          </cell>
        </row>
        <row r="7">
          <cell r="B7">
            <v>2273.3208530737711</v>
          </cell>
          <cell r="D7">
            <v>3350.6729030737715</v>
          </cell>
          <cell r="F7">
            <v>19107</v>
          </cell>
        </row>
        <row r="8">
          <cell r="B8">
            <v>33920.42793114666</v>
          </cell>
          <cell r="D8">
            <v>33920.42793114666</v>
          </cell>
          <cell r="F8">
            <v>851475</v>
          </cell>
        </row>
        <row r="9">
          <cell r="B9">
            <v>141.37526859331095</v>
          </cell>
          <cell r="D9">
            <v>211.94563859331089</v>
          </cell>
          <cell r="F9">
            <v>5906</v>
          </cell>
        </row>
        <row r="10">
          <cell r="B10">
            <v>893.43255530015858</v>
          </cell>
          <cell r="D10">
            <v>893.43255530015858</v>
          </cell>
          <cell r="F10">
            <v>23750</v>
          </cell>
        </row>
        <row r="11">
          <cell r="D11">
            <v>-0.45255782239576714</v>
          </cell>
          <cell r="F11">
            <v>17</v>
          </cell>
        </row>
        <row r="12">
          <cell r="D12">
            <v>-506.28500000000003</v>
          </cell>
          <cell r="F12">
            <v>1509</v>
          </cell>
        </row>
        <row r="22">
          <cell r="B22">
            <v>36722.045200344997</v>
          </cell>
          <cell r="D22">
            <v>37869.515062522594</v>
          </cell>
          <cell r="F22">
            <v>1016863</v>
          </cell>
        </row>
        <row r="23">
          <cell r="B23">
            <v>0</v>
          </cell>
          <cell r="D23">
            <v>0</v>
          </cell>
          <cell r="F23">
            <v>0</v>
          </cell>
        </row>
        <row r="32">
          <cell r="B32">
            <v>2414.4697138981792</v>
          </cell>
          <cell r="D32">
            <v>3562.3921338981745</v>
          </cell>
          <cell r="F32">
            <v>140112</v>
          </cell>
        </row>
        <row r="33">
          <cell r="B33">
            <v>34307.575486446818</v>
          </cell>
          <cell r="D33">
            <v>34307.12292862442</v>
          </cell>
          <cell r="F33">
            <v>876751</v>
          </cell>
        </row>
      </sheetData>
      <sheetData sheetId="45"/>
      <sheetData sheetId="4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אלמנטר 10-12.10 "/>
      <sheetName val="אלמנטרי 1-9.10 "/>
      <sheetName val="אלמנטרי 1-12.10"/>
      <sheetName val="אלמנטר 7-9.10"/>
      <sheetName val="אלמנטרי 1-6.10"/>
      <sheetName val="אלמנטרי 1-3.11"/>
      <sheetName val="אלמנטרי 1-12.09 "/>
      <sheetName val="אלמנטרי 1-9.09"/>
      <sheetName val="שינוי בזמינים 1-12.10 "/>
      <sheetName val="אלמנטרי 1-6.11"/>
      <sheetName val="אלמנטרי 1-9.11"/>
      <sheetName val="אלמנטרי 1-12.11"/>
      <sheetName val="אלמנטרי 1-3.12"/>
      <sheetName val="אלמנטרי 1-6.12"/>
      <sheetName val="1-9.12"/>
      <sheetName val="1-12.12"/>
      <sheetName val="1-3.13"/>
      <sheetName val="1-3.15"/>
      <sheetName val="1-6.15"/>
      <sheetName val="1-9.15"/>
      <sheetName val="7-9.15"/>
      <sheetName val="1-12.15"/>
      <sheetName val="1-3.16"/>
      <sheetName val="4-6.16"/>
      <sheetName val="7-9.16"/>
      <sheetName val="1-9.16עוז"/>
      <sheetName val="1-12.16"/>
      <sheetName val="10-12.16"/>
      <sheetName val="1-3.17"/>
      <sheetName val="1-6.17 "/>
      <sheetName val="גיליון1"/>
      <sheetName val="4-6.17"/>
      <sheetName val="1-9.17 "/>
      <sheetName val="7-9.17"/>
      <sheetName val="1-12.17"/>
      <sheetName val="10-12.17"/>
      <sheetName val="1-3.18"/>
      <sheetName val="1-6.18 "/>
      <sheetName val="4-6.18"/>
      <sheetName val="1-9.18"/>
      <sheetName val="7-9.18"/>
      <sheetName val="1-12.18"/>
      <sheetName val="10-12.18"/>
      <sheetName val="1-3.19"/>
      <sheetName val="1-6.19"/>
      <sheetName val="4-6.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>
        <row r="7">
          <cell r="B7">
            <v>-190.58227756832846</v>
          </cell>
          <cell r="D7">
            <v>-190.58227756832846</v>
          </cell>
          <cell r="F7">
            <v>274244</v>
          </cell>
        </row>
        <row r="8">
          <cell r="B8">
            <v>9720.4702194556867</v>
          </cell>
          <cell r="D8">
            <v>21800.550349455683</v>
          </cell>
          <cell r="F8">
            <v>444453</v>
          </cell>
        </row>
        <row r="9">
          <cell r="B9">
            <v>11169.180832592292</v>
          </cell>
          <cell r="D9">
            <v>14880.186212592287</v>
          </cell>
          <cell r="F9">
            <v>255294</v>
          </cell>
        </row>
        <row r="10">
          <cell r="B10">
            <v>-189.37644318986685</v>
          </cell>
          <cell r="D10">
            <v>-189.37644318986685</v>
          </cell>
          <cell r="F10">
            <v>95801</v>
          </cell>
        </row>
        <row r="11">
          <cell r="B11">
            <v>1232.7859506195568</v>
          </cell>
          <cell r="D11">
            <v>1464.4629206195575</v>
          </cell>
          <cell r="F11">
            <v>90745</v>
          </cell>
        </row>
        <row r="12">
          <cell r="B12">
            <v>812.66365310673598</v>
          </cell>
          <cell r="D12">
            <v>812.66365310673598</v>
          </cell>
          <cell r="F12">
            <v>68307</v>
          </cell>
        </row>
        <row r="13">
          <cell r="B13">
            <v>13909.153</v>
          </cell>
          <cell r="D13">
            <v>13909.153</v>
          </cell>
          <cell r="F13">
            <v>589566</v>
          </cell>
        </row>
        <row r="14">
          <cell r="D14">
            <v>5550.7205849839238</v>
          </cell>
        </row>
        <row r="28">
          <cell r="B28">
            <v>34958.482031160005</v>
          </cell>
          <cell r="D28">
            <v>54371.777999999991</v>
          </cell>
          <cell r="F28">
            <v>1838704</v>
          </cell>
        </row>
        <row r="29">
          <cell r="B29">
            <v>3666</v>
          </cell>
          <cell r="D29">
            <v>3666</v>
          </cell>
          <cell r="F29">
            <v>50281</v>
          </cell>
        </row>
        <row r="37">
          <cell r="B37">
            <v>21931.854725099212</v>
          </cell>
          <cell r="D37">
            <v>37954.617205099203</v>
          </cell>
          <cell r="F37">
            <v>1380058</v>
          </cell>
        </row>
        <row r="38">
          <cell r="B38">
            <v>16692.627306060793</v>
          </cell>
          <cell r="D38">
            <v>20083.160794900792</v>
          </cell>
          <cell r="F38">
            <v>508927</v>
          </cell>
        </row>
      </sheetData>
      <sheetData sheetId="4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אלמנטר 10-12.10 "/>
      <sheetName val="אלמנטרי 1-9.10 "/>
      <sheetName val="אלמנטרי 1-12.10"/>
      <sheetName val="אלמנטר 7-9.10"/>
      <sheetName val="אלמנטרי 1-6.10"/>
      <sheetName val="אלמנטרי 1-3.11"/>
      <sheetName val="אלמנטרי 1-12.09 "/>
      <sheetName val="אלמנטרי 1-9.09"/>
      <sheetName val="שינוי בזמינים 1-12.10 "/>
      <sheetName val="אלמנטרי 1-6.11"/>
      <sheetName val="אלמנטרי 1-9.11"/>
      <sheetName val="אלמנטרי 1-12.11"/>
      <sheetName val="אלמנטרי 1-3.12"/>
      <sheetName val="אלמנטרי 1-6.12"/>
      <sheetName val="1-9.12"/>
      <sheetName val="1-12.12"/>
      <sheetName val="1-3.13"/>
      <sheetName val="1-3.15"/>
      <sheetName val="1-6.15"/>
      <sheetName val="1-9.15"/>
      <sheetName val="7-9.15"/>
      <sheetName val="1-12.15"/>
      <sheetName val="1-3.16"/>
      <sheetName val="4-6.16"/>
      <sheetName val="7-9.16"/>
      <sheetName val="1-9.16עוז"/>
      <sheetName val="1-12.16"/>
      <sheetName val="10-12.16"/>
      <sheetName val="1-3.17"/>
      <sheetName val="1-6.17 "/>
      <sheetName val="גיליון1"/>
      <sheetName val="4-6.17"/>
      <sheetName val="1-9.17 "/>
      <sheetName val="7-9.17"/>
      <sheetName val="1-12.17"/>
      <sheetName val="10-12.17"/>
      <sheetName val="1-3.18"/>
      <sheetName val="1-6.18 "/>
      <sheetName val="4-6.18"/>
      <sheetName val="1-9.18"/>
      <sheetName val="7-9.18"/>
      <sheetName val="1-12.18"/>
      <sheetName val="10-12.18"/>
      <sheetName val="1-3.19"/>
      <sheetName val="1-6.19"/>
      <sheetName val="4-6.19"/>
      <sheetName val="1-6.19 בערכים"/>
      <sheetName val="1-9.19"/>
      <sheetName val="7-9.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>
        <row r="7">
          <cell r="B7">
            <v>501.65919247401229</v>
          </cell>
          <cell r="D7">
            <v>501.65919247401229</v>
          </cell>
          <cell r="F7">
            <v>211953</v>
          </cell>
        </row>
        <row r="8">
          <cell r="B8">
            <v>13862.608400000001</v>
          </cell>
          <cell r="D8">
            <v>32560.5</v>
          </cell>
          <cell r="F8">
            <v>424107</v>
          </cell>
        </row>
        <row r="9">
          <cell r="B9">
            <v>15576.93597044225</v>
          </cell>
          <cell r="D9">
            <v>17549.74328044225</v>
          </cell>
          <cell r="F9">
            <v>243492</v>
          </cell>
        </row>
        <row r="10">
          <cell r="B10">
            <v>-492.57747432317802</v>
          </cell>
          <cell r="D10">
            <v>-492.57747432317802</v>
          </cell>
          <cell r="F10">
            <v>80450</v>
          </cell>
        </row>
        <row r="11">
          <cell r="B11">
            <v>-1971.9460249532617</v>
          </cell>
          <cell r="D11">
            <v>-4701.286684953262</v>
          </cell>
          <cell r="F11">
            <v>86825</v>
          </cell>
        </row>
        <row r="12">
          <cell r="B12">
            <v>1203.8820999390014</v>
          </cell>
          <cell r="D12">
            <v>1203.8820999390014</v>
          </cell>
          <cell r="F12">
            <v>60545</v>
          </cell>
        </row>
        <row r="13">
          <cell r="B13">
            <v>21476.148949999999</v>
          </cell>
          <cell r="D13">
            <v>21476.148949999999</v>
          </cell>
          <cell r="F13">
            <v>591002</v>
          </cell>
        </row>
        <row r="28">
          <cell r="B28">
            <v>51522.640409259999</v>
          </cell>
          <cell r="D28">
            <v>73189.999999999985</v>
          </cell>
          <cell r="F28">
            <v>1686169</v>
          </cell>
        </row>
        <row r="29">
          <cell r="B29">
            <v>2846</v>
          </cell>
          <cell r="D29">
            <v>2846</v>
          </cell>
          <cell r="F29">
            <v>96326</v>
          </cell>
        </row>
        <row r="37">
          <cell r="B37">
            <v>27969.257537963003</v>
          </cell>
          <cell r="D37">
            <v>45910.61578796299</v>
          </cell>
          <cell r="F37">
            <v>910578</v>
          </cell>
        </row>
        <row r="38">
          <cell r="B38">
            <v>26399.382871296995</v>
          </cell>
          <cell r="D38">
            <v>30125.384212036995</v>
          </cell>
          <cell r="F38">
            <v>871917</v>
          </cell>
        </row>
      </sheetData>
      <sheetData sheetId="4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דוח התפתחות קרן הון "/>
      <sheetName val="רווח כולל אחר"/>
      <sheetName val="בדיקת ירידת ערך לקרן שלילית"/>
      <sheetName val="דוח תאימות"/>
    </sheetNames>
    <sheetDataSet>
      <sheetData sheetId="0">
        <row r="133">
          <cell r="N133">
            <v>3770919.125839998</v>
          </cell>
        </row>
      </sheetData>
      <sheetData sheetId="1"/>
      <sheetData sheetId="2"/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459) דו''ח תשואה לאפיק"/>
      <sheetName val="תעודות סל"/>
      <sheetName val="חוזים עתידיים"/>
      <sheetName val="אגח קונצרני סחיר"/>
      <sheetName val="אגח ממשלתי סחיר"/>
      <sheetName val="רכישות נטו לא סחיר"/>
    </sheetNames>
    <sheetDataSet>
      <sheetData sheetId="0">
        <row r="29">
          <cell r="F29">
            <v>10030.61</v>
          </cell>
        </row>
        <row r="30">
          <cell r="F30">
            <v>3271867.47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B3.1D"/>
      <sheetName val="SB3.1C"/>
      <sheetName val="SB3.1B"/>
      <sheetName val="SB3.1A"/>
      <sheetName val="S6.1"/>
      <sheetName val="S3.1"/>
      <sheetName val="S2.1"/>
      <sheetName val="S1.1"/>
      <sheetName val="הסברים  פירוט נוסף"/>
      <sheetName val="Gen_Int"/>
      <sheetName val="T18N"/>
      <sheetName val="T18"/>
      <sheetName val="T16"/>
      <sheetName val="15D9"/>
      <sheetName val="15D8"/>
      <sheetName val="15D7"/>
      <sheetName val="15D6"/>
      <sheetName val="15D5"/>
      <sheetName val="15D4"/>
      <sheetName val="15D3"/>
      <sheetName val="15D2"/>
      <sheetName val="15D1"/>
      <sheetName val="15C"/>
      <sheetName val="15B"/>
      <sheetName val="15A"/>
      <sheetName val="T14_4"/>
      <sheetName val="T14_3OLD"/>
      <sheetName val="T14_3"/>
      <sheetName val="T14_2"/>
      <sheetName val="T14_1"/>
      <sheetName val="14A"/>
      <sheetName val="56"/>
      <sheetName val="55"/>
      <sheetName val="54"/>
      <sheetName val="53B"/>
      <sheetName val="53A"/>
      <sheetName val="52"/>
      <sheetName val="51"/>
      <sheetName val="50"/>
      <sheetName val="49"/>
      <sheetName val="48"/>
      <sheetName val="47"/>
      <sheetName val="46"/>
      <sheetName val="45"/>
      <sheetName val="44"/>
      <sheetName val="43A"/>
      <sheetName val="43"/>
      <sheetName val="42"/>
      <sheetName val="41"/>
      <sheetName val="40"/>
      <sheetName val="39"/>
      <sheetName val="38"/>
      <sheetName val="65"/>
      <sheetName val="37"/>
      <sheetName val="37B"/>
      <sheetName val="37A"/>
      <sheetName val="B41"/>
      <sheetName val="B25"/>
      <sheetName val="B20"/>
      <sheetName val="B19C"/>
      <sheetName val="B19B"/>
      <sheetName val="B19A"/>
      <sheetName val="B15C"/>
      <sheetName val="B15B"/>
      <sheetName val="B15A"/>
      <sheetName val="B13E"/>
      <sheetName val="B13D"/>
      <sheetName val="B13C"/>
      <sheetName val="B13B"/>
      <sheetName val="B13A"/>
      <sheetName val="B13"/>
      <sheetName val="B12"/>
      <sheetName val="B3.1D"/>
      <sheetName val="B3.1C"/>
      <sheetName val="B3.1B"/>
      <sheetName val="B3.1A"/>
      <sheetName val="Dir1"/>
      <sheetName val="Sol1"/>
      <sheetName val="23"/>
      <sheetName val="22"/>
      <sheetName val="21"/>
      <sheetName val="20"/>
      <sheetName val="19C"/>
      <sheetName val="19B2"/>
      <sheetName val="19B1"/>
      <sheetName val="19B"/>
      <sheetName val="19A"/>
      <sheetName val="19"/>
      <sheetName val="16.1"/>
      <sheetName val="15"/>
      <sheetName val="14"/>
      <sheetName val="13"/>
      <sheetName val="12"/>
      <sheetName val="11"/>
      <sheetName val="10"/>
      <sheetName val="9"/>
      <sheetName val="8"/>
      <sheetName val="7"/>
      <sheetName val="6.1"/>
      <sheetName val="5"/>
      <sheetName val="4"/>
      <sheetName val="3.1"/>
      <sheetName val="2.1"/>
      <sheetName val="2"/>
      <sheetName val="1.1"/>
      <sheetName val="1"/>
      <sheetName val="Updates"/>
      <sheetName val="Corrections"/>
      <sheetName val="טופס א"/>
      <sheetName val="Info"/>
      <sheetName val="Info_Cell"/>
      <sheetName val="Informa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>
        <row r="10">
          <cell r="K10">
            <v>986084</v>
          </cell>
        </row>
        <row r="175">
          <cell r="M175">
            <v>4984</v>
          </cell>
          <cell r="N175">
            <v>0</v>
          </cell>
        </row>
        <row r="197">
          <cell r="M197">
            <v>56639</v>
          </cell>
          <cell r="N197">
            <v>0</v>
          </cell>
        </row>
        <row r="209">
          <cell r="M209">
            <v>1620</v>
          </cell>
          <cell r="N209">
            <v>0</v>
          </cell>
        </row>
        <row r="217">
          <cell r="M217">
            <v>1549</v>
          </cell>
          <cell r="N217">
            <v>0</v>
          </cell>
        </row>
        <row r="234">
          <cell r="M234">
            <v>0</v>
          </cell>
          <cell r="N234">
            <v>0</v>
          </cell>
        </row>
      </sheetData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דוח התפתחות קרן הון "/>
      <sheetName val="רווח כולל אחר"/>
      <sheetName val="דוח התפתחות קרן הון  (2)"/>
      <sheetName val="גיליון1"/>
      <sheetName val="גיליון2"/>
    </sheetNames>
    <sheetDataSet>
      <sheetData sheetId="0">
        <row r="140">
          <cell r="O140">
            <v>3780698.8488399992</v>
          </cell>
        </row>
        <row r="147">
          <cell r="O147">
            <v>-390165.3599999994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459) דו''ח תשואה לאפיק"/>
      <sheetName val="תעודות סל"/>
      <sheetName val="קונצרני סחיר"/>
      <sheetName val="אגח קונצרני לא סחיר"/>
      <sheetName val="קרנות השקעה"/>
      <sheetName val="אופציות לא סחירות"/>
    </sheetNames>
    <sheetDataSet>
      <sheetData sheetId="0">
        <row r="4">
          <cell r="F4">
            <v>393918.42</v>
          </cell>
        </row>
        <row r="32">
          <cell r="F32">
            <v>4581394.0199999996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B3.1D"/>
      <sheetName val="SB3.1C"/>
      <sheetName val="SB3.1B"/>
      <sheetName val="SB3.1A"/>
      <sheetName val="S6.1"/>
      <sheetName val="S3.1"/>
      <sheetName val="S2.1"/>
      <sheetName val="S1.1"/>
      <sheetName val="הסברים  פירוט נוסף"/>
      <sheetName val="Gen_Int"/>
      <sheetName val="T18N"/>
      <sheetName val="T18"/>
      <sheetName val="T16"/>
      <sheetName val="15D9"/>
      <sheetName val="15D8"/>
      <sheetName val="15D7"/>
      <sheetName val="15D6"/>
      <sheetName val="15D5"/>
      <sheetName val="15D4"/>
      <sheetName val="15D3"/>
      <sheetName val="15D2"/>
      <sheetName val="15D1"/>
      <sheetName val="15C"/>
      <sheetName val="15B"/>
      <sheetName val="15A"/>
      <sheetName val="T14_4"/>
      <sheetName val="T14_3OLD"/>
      <sheetName val="T14_3"/>
      <sheetName val="T14_2"/>
      <sheetName val="T14_1"/>
      <sheetName val="14A"/>
      <sheetName val="56"/>
      <sheetName val="55"/>
      <sheetName val="54"/>
      <sheetName val="53B"/>
      <sheetName val="53A"/>
      <sheetName val="52"/>
      <sheetName val="51"/>
      <sheetName val="50"/>
      <sheetName val="49"/>
      <sheetName val="48"/>
      <sheetName val="47"/>
      <sheetName val="46"/>
      <sheetName val="45"/>
      <sheetName val="44"/>
      <sheetName val="43A"/>
      <sheetName val="43"/>
      <sheetName val="42"/>
      <sheetName val="41"/>
      <sheetName val="40"/>
      <sheetName val="39"/>
      <sheetName val="38"/>
      <sheetName val="65"/>
      <sheetName val="37"/>
      <sheetName val="37B"/>
      <sheetName val="37A"/>
      <sheetName val="B41"/>
      <sheetName val="B25"/>
      <sheetName val="B20"/>
      <sheetName val="B19C"/>
      <sheetName val="B19B"/>
      <sheetName val="B19A"/>
      <sheetName val="B15C"/>
      <sheetName val="B15B"/>
      <sheetName val="B15A"/>
      <sheetName val="B13E"/>
      <sheetName val="B13D"/>
      <sheetName val="B13C"/>
      <sheetName val="B13B"/>
      <sheetName val="B13A"/>
      <sheetName val="B13"/>
      <sheetName val="B12"/>
      <sheetName val="B3.1D"/>
      <sheetName val="B3.1C"/>
      <sheetName val="B3.1B"/>
      <sheetName val="B3.1A"/>
      <sheetName val="Dir1"/>
      <sheetName val="Sol1"/>
      <sheetName val="23"/>
      <sheetName val="22"/>
      <sheetName val="21"/>
      <sheetName val="20"/>
      <sheetName val="19C"/>
      <sheetName val="19B2"/>
      <sheetName val="19B1"/>
      <sheetName val="19B"/>
      <sheetName val="19A"/>
      <sheetName val="19"/>
      <sheetName val="16.1"/>
      <sheetName val="15"/>
      <sheetName val="14"/>
      <sheetName val="13"/>
      <sheetName val="12"/>
      <sheetName val="11"/>
      <sheetName val="10"/>
      <sheetName val="9"/>
      <sheetName val="8"/>
      <sheetName val="7"/>
      <sheetName val="6.1"/>
      <sheetName val="5"/>
      <sheetName val="4"/>
      <sheetName val="3.1"/>
      <sheetName val="2.1"/>
      <sheetName val="2"/>
      <sheetName val="1.1"/>
      <sheetName val="1"/>
      <sheetName val="Updates"/>
      <sheetName val="Corrections"/>
      <sheetName val="טופס א"/>
      <sheetName val="Info"/>
      <sheetName val="Info_Cell"/>
      <sheetName val="Informa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>
        <row r="10">
          <cell r="K10">
            <v>1004782</v>
          </cell>
        </row>
        <row r="175">
          <cell r="M175">
            <v>5012</v>
          </cell>
          <cell r="N175">
            <v>0</v>
          </cell>
        </row>
        <row r="197">
          <cell r="M197">
            <v>61126</v>
          </cell>
        </row>
        <row r="209">
          <cell r="M209">
            <v>2306</v>
          </cell>
        </row>
        <row r="217">
          <cell r="M217">
            <v>2131</v>
          </cell>
          <cell r="N217">
            <v>0</v>
          </cell>
        </row>
        <row r="234">
          <cell r="M234">
            <v>0</v>
          </cell>
          <cell r="N234">
            <v>0</v>
          </cell>
        </row>
      </sheetData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</sheetDataSet>
  </externalBook>
</externalLink>
</file>

<file path=xl/tables/table1.xml><?xml version="1.0" encoding="utf-8"?>
<table xmlns="http://schemas.openxmlformats.org/spreadsheetml/2006/main" id="1" name="טבלה1" displayName="טבלה1" ref="A4:Y27" totalsRowShown="0" headerRowDxfId="7" tableBorderDxfId="9">
  <autoFilter ref="A4:Y27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1" name="עמודה1" dataDxfId="8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  <tableColumn id="10" name="עמודה10"/>
    <tableColumn id="11" name="עמודה11"/>
    <tableColumn id="12" name="עמודה12"/>
    <tableColumn id="13" name="עמודה13"/>
    <tableColumn id="14" name="עמודה14"/>
    <tableColumn id="15" name="עמודה15"/>
    <tableColumn id="16" name="עמודה16"/>
    <tableColumn id="17" name="עמודה17"/>
    <tableColumn id="18" name="עמודה18"/>
    <tableColumn id="19" name="עמודה19"/>
    <tableColumn id="20" name="עמודה20"/>
    <tableColumn id="21" name="עמודה21"/>
    <tableColumn id="22" name="עמודה22"/>
    <tableColumn id="23" name="עמודה23"/>
    <tableColumn id="24" name="עמודה24"/>
    <tableColumn id="25" name="עמודה2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לרבעון בשנת 2019"/>
    </ext>
  </extLst>
</table>
</file>

<file path=xl/tables/table2.xml><?xml version="1.0" encoding="utf-8"?>
<table xmlns="http://schemas.openxmlformats.org/spreadsheetml/2006/main" id="2" name="טבלה2" displayName="טבלה2" ref="A28:Y50" totalsRowShown="0" headerRowDxfId="4" tableBorderDxfId="6">
  <autoFilter ref="A28:Y5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  <tableColumn id="10" name="עמודה10"/>
    <tableColumn id="11" name="עמודה11" dataDxfId="5"/>
    <tableColumn id="12" name="עמודה12"/>
    <tableColumn id="13" name="עמודה13"/>
    <tableColumn id="14" name="עמודה14"/>
    <tableColumn id="15" name="עמודה15"/>
    <tableColumn id="16" name="עמודה16"/>
    <tableColumn id="17" name="עמודה17"/>
    <tableColumn id="18" name="עמודה18"/>
    <tableColumn id="19" name="עמודה19"/>
    <tableColumn id="20" name="עמודה20"/>
    <tableColumn id="21" name="עמודה21"/>
    <tableColumn id="22" name="עמודה22"/>
    <tableColumn id="23" name="עמודה23"/>
    <tableColumn id="24" name="עמודה24"/>
    <tableColumn id="25" name="עמודה2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מצטברים בשנת 2019"/>
    </ext>
  </extLst>
</table>
</file>

<file path=xl/tables/table3.xml><?xml version="1.0" encoding="utf-8"?>
<table xmlns="http://schemas.openxmlformats.org/spreadsheetml/2006/main" id="3" name="טבלה3" displayName="טבלה3" ref="A28:Y51" totalsRowShown="0" headerRowDxfId="2" tableBorderDxfId="3">
  <autoFilter ref="A28:Y5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  <tableColumn id="10" name="עמודה10"/>
    <tableColumn id="11" name="עמודה11"/>
    <tableColumn id="12" name="עמודה12"/>
    <tableColumn id="13" name="עמודה13"/>
    <tableColumn id="14" name="עמודה14"/>
    <tableColumn id="15" name="עמודה15"/>
    <tableColumn id="16" name="עמודה16"/>
    <tableColumn id="17" name="עמודה17"/>
    <tableColumn id="18" name="עמודה18"/>
    <tableColumn id="19" name="עמודה19"/>
    <tableColumn id="20" name="עמודה20"/>
    <tableColumn id="21" name="עמודה21"/>
    <tableColumn id="22" name="עמודה22"/>
    <tableColumn id="23" name="עמודה23"/>
    <tableColumn id="24" name="עמודה24"/>
    <tableColumn id="25" name="עמודה2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מצטברים בשנת 2019"/>
    </ext>
  </extLst>
</table>
</file>

<file path=xl/tables/table4.xml><?xml version="1.0" encoding="utf-8"?>
<table xmlns="http://schemas.openxmlformats.org/spreadsheetml/2006/main" id="4" name="טבלה4" displayName="טבלה4" ref="A4:Y27" totalsRowShown="0" headerRowDxfId="0">
  <autoFilter ref="A4:Y27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1" name="עמודה1" dataDxfId="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  <tableColumn id="10" name="עמודה10"/>
    <tableColumn id="11" name="עמודה11"/>
    <tableColumn id="12" name="עמודה12"/>
    <tableColumn id="13" name="עמודה13"/>
    <tableColumn id="14" name="עמודה14"/>
    <tableColumn id="15" name="עמודה15"/>
    <tableColumn id="16" name="עמודה16"/>
    <tableColumn id="17" name="עמודה17"/>
    <tableColumn id="18" name="עמודה18"/>
    <tableColumn id="19" name="עמודה19"/>
    <tableColumn id="20" name="עמודה20"/>
    <tableColumn id="21" name="עמודה21"/>
    <tableColumn id="22" name="עמודה22"/>
    <tableColumn id="23" name="עמודה23"/>
    <tableColumn id="24" name="עמודה24"/>
    <tableColumn id="25" name="עמודה2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לרבעון בשנת 2019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3"/>
  <sheetViews>
    <sheetView rightToLeft="1" topLeftCell="A19" zoomScale="85" zoomScaleNormal="85" workbookViewId="0">
      <pane xSplit="1" topLeftCell="B1" activePane="topRight" state="frozen"/>
      <selection activeCell="A19" sqref="A19"/>
      <selection pane="topRight" activeCell="A28" sqref="A28"/>
    </sheetView>
  </sheetViews>
  <sheetFormatPr defaultColWidth="0" defaultRowHeight="15" zeroHeight="1" x14ac:dyDescent="0.25"/>
  <cols>
    <col min="1" max="1" width="42.875" style="1" bestFit="1" customWidth="1"/>
    <col min="2" max="2" width="13.5" style="1" customWidth="1"/>
    <col min="3" max="3" width="12.5" style="1" customWidth="1"/>
    <col min="4" max="4" width="14.5" style="1" customWidth="1"/>
    <col min="5" max="5" width="13.25" style="1" customWidth="1"/>
    <col min="6" max="6" width="11" style="1" customWidth="1"/>
    <col min="7" max="7" width="9.375" style="1" customWidth="1"/>
    <col min="8" max="8" width="12.75" style="1" customWidth="1"/>
    <col min="9" max="9" width="13" style="1" customWidth="1"/>
    <col min="10" max="10" width="11.25" style="1" customWidth="1"/>
    <col min="11" max="11" width="13" style="1" customWidth="1"/>
    <col min="12" max="12" width="10.875" style="1" customWidth="1"/>
    <col min="13" max="13" width="9.375" style="1" customWidth="1"/>
    <col min="14" max="15" width="12.5" style="1" customWidth="1"/>
    <col min="16" max="16" width="13.25" style="1" customWidth="1"/>
    <col min="17" max="17" width="14.875" style="1" customWidth="1"/>
    <col min="18" max="18" width="12.5" style="1" customWidth="1"/>
    <col min="19" max="19" width="14" style="1" customWidth="1"/>
    <col min="20" max="20" width="15.5" style="1" customWidth="1"/>
    <col min="21" max="21" width="15" style="1" customWidth="1"/>
    <col min="22" max="22" width="14.75" style="1" customWidth="1"/>
    <col min="23" max="23" width="14.125" style="1" customWidth="1"/>
    <col min="24" max="24" width="13.875" style="1" customWidth="1"/>
    <col min="25" max="25" width="16.375" style="1" customWidth="1"/>
    <col min="26" max="16384" width="9" style="1" hidden="1"/>
  </cols>
  <sheetData>
    <row r="1" spans="1:25" ht="18.75" x14ac:dyDescent="0.3">
      <c r="A1" s="2" t="s">
        <v>0</v>
      </c>
    </row>
    <row r="2" spans="1:25" ht="18.75" x14ac:dyDescent="0.3">
      <c r="A2" s="3" t="s">
        <v>1</v>
      </c>
      <c r="B2" s="1" t="s">
        <v>2</v>
      </c>
    </row>
    <row r="3" spans="1:25" ht="18.75" x14ac:dyDescent="0.3">
      <c r="A3" s="2" t="s">
        <v>3</v>
      </c>
    </row>
    <row r="4" spans="1:25" ht="18.75" x14ac:dyDescent="0.3">
      <c r="A4" s="5" t="s">
        <v>37</v>
      </c>
      <c r="B4" s="44" t="s">
        <v>38</v>
      </c>
      <c r="C4" s="52" t="s">
        <v>39</v>
      </c>
      <c r="D4" s="52" t="s">
        <v>40</v>
      </c>
      <c r="E4" s="52" t="s">
        <v>41</v>
      </c>
      <c r="F4" s="52" t="s">
        <v>42</v>
      </c>
      <c r="G4" s="53" t="s">
        <v>43</v>
      </c>
      <c r="H4" s="44" t="s">
        <v>44</v>
      </c>
      <c r="I4" s="52" t="s">
        <v>45</v>
      </c>
      <c r="J4" s="52" t="s">
        <v>46</v>
      </c>
      <c r="K4" s="52" t="s">
        <v>47</v>
      </c>
      <c r="L4" s="52" t="s">
        <v>48</v>
      </c>
      <c r="M4" s="53" t="s">
        <v>49</v>
      </c>
      <c r="N4" s="44" t="s">
        <v>50</v>
      </c>
      <c r="O4" s="52" t="s">
        <v>51</v>
      </c>
      <c r="P4" s="52" t="s">
        <v>52</v>
      </c>
      <c r="Q4" s="52" t="s">
        <v>53</v>
      </c>
      <c r="R4" s="52" t="s">
        <v>54</v>
      </c>
      <c r="S4" s="53" t="s">
        <v>55</v>
      </c>
      <c r="T4" s="44" t="s">
        <v>56</v>
      </c>
      <c r="U4" s="52" t="s">
        <v>57</v>
      </c>
      <c r="V4" s="52" t="s">
        <v>58</v>
      </c>
      <c r="W4" s="52" t="s">
        <v>59</v>
      </c>
      <c r="X4" s="52" t="s">
        <v>60</v>
      </c>
      <c r="Y4" s="53" t="s">
        <v>61</v>
      </c>
    </row>
    <row r="5" spans="1:25" ht="72.75" customHeight="1" x14ac:dyDescent="0.3">
      <c r="A5" s="5" t="s">
        <v>4</v>
      </c>
      <c r="B5" s="44" t="s">
        <v>5</v>
      </c>
      <c r="C5" s="52" t="s">
        <v>5</v>
      </c>
      <c r="D5" s="52" t="s">
        <v>5</v>
      </c>
      <c r="E5" s="52" t="s">
        <v>5</v>
      </c>
      <c r="F5" s="52" t="s">
        <v>5</v>
      </c>
      <c r="G5" s="53" t="s">
        <v>5</v>
      </c>
      <c r="H5" s="44" t="s">
        <v>6</v>
      </c>
      <c r="I5" s="52" t="s">
        <v>6</v>
      </c>
      <c r="J5" s="52" t="s">
        <v>6</v>
      </c>
      <c r="K5" s="52" t="s">
        <v>6</v>
      </c>
      <c r="L5" s="52" t="s">
        <v>6</v>
      </c>
      <c r="M5" s="53" t="s">
        <v>6</v>
      </c>
      <c r="N5" s="44" t="s">
        <v>7</v>
      </c>
      <c r="O5" s="52" t="s">
        <v>7</v>
      </c>
      <c r="P5" s="52" t="s">
        <v>7</v>
      </c>
      <c r="Q5" s="52" t="s">
        <v>7</v>
      </c>
      <c r="R5" s="52" t="s">
        <v>7</v>
      </c>
      <c r="S5" s="53" t="s">
        <v>7</v>
      </c>
      <c r="T5" s="44" t="s">
        <v>8</v>
      </c>
      <c r="U5" s="52" t="s">
        <v>8</v>
      </c>
      <c r="V5" s="52" t="s">
        <v>8</v>
      </c>
      <c r="W5" s="52" t="s">
        <v>8</v>
      </c>
      <c r="X5" s="52" t="s">
        <v>8</v>
      </c>
      <c r="Y5" s="53" t="s">
        <v>8</v>
      </c>
    </row>
    <row r="6" spans="1:25" ht="60" x14ac:dyDescent="0.3">
      <c r="A6" s="6">
        <v>2019</v>
      </c>
      <c r="B6" s="50" t="s">
        <v>9</v>
      </c>
      <c r="C6" s="50" t="s">
        <v>9</v>
      </c>
      <c r="D6" s="51" t="s">
        <v>10</v>
      </c>
      <c r="E6" s="51" t="s">
        <v>10</v>
      </c>
      <c r="F6" s="51" t="s">
        <v>11</v>
      </c>
      <c r="G6" s="51" t="s">
        <v>11</v>
      </c>
      <c r="H6" s="50" t="s">
        <v>9</v>
      </c>
      <c r="I6" s="50" t="s">
        <v>9</v>
      </c>
      <c r="J6" s="51" t="s">
        <v>10</v>
      </c>
      <c r="K6" s="51" t="s">
        <v>10</v>
      </c>
      <c r="L6" s="51" t="s">
        <v>11</v>
      </c>
      <c r="M6" s="51" t="s">
        <v>11</v>
      </c>
      <c r="N6" s="50" t="s">
        <v>9</v>
      </c>
      <c r="O6" s="50" t="s">
        <v>9</v>
      </c>
      <c r="P6" s="51" t="s">
        <v>10</v>
      </c>
      <c r="Q6" s="51" t="s">
        <v>10</v>
      </c>
      <c r="R6" s="51" t="s">
        <v>11</v>
      </c>
      <c r="S6" s="51" t="s">
        <v>11</v>
      </c>
      <c r="T6" s="50" t="s">
        <v>9</v>
      </c>
      <c r="U6" s="50" t="s">
        <v>9</v>
      </c>
      <c r="V6" s="51" t="s">
        <v>10</v>
      </c>
      <c r="W6" s="51" t="s">
        <v>10</v>
      </c>
      <c r="X6" s="51" t="s">
        <v>11</v>
      </c>
      <c r="Y6" s="51" t="s">
        <v>11</v>
      </c>
    </row>
    <row r="7" spans="1:25" x14ac:dyDescent="0.25">
      <c r="A7" s="4"/>
      <c r="B7" s="7" t="s">
        <v>12</v>
      </c>
      <c r="C7" s="8" t="s">
        <v>13</v>
      </c>
      <c r="D7" s="8" t="s">
        <v>12</v>
      </c>
      <c r="E7" s="8" t="s">
        <v>13</v>
      </c>
      <c r="F7" s="8" t="s">
        <v>12</v>
      </c>
      <c r="G7" s="9" t="s">
        <v>13</v>
      </c>
      <c r="H7" s="7" t="s">
        <v>12</v>
      </c>
      <c r="I7" s="8" t="s">
        <v>13</v>
      </c>
      <c r="J7" s="8" t="s">
        <v>12</v>
      </c>
      <c r="K7" s="8" t="s">
        <v>13</v>
      </c>
      <c r="L7" s="8" t="s">
        <v>12</v>
      </c>
      <c r="M7" s="9" t="s">
        <v>13</v>
      </c>
      <c r="N7" s="7" t="s">
        <v>12</v>
      </c>
      <c r="O7" s="8" t="s">
        <v>13</v>
      </c>
      <c r="P7" s="8" t="s">
        <v>12</v>
      </c>
      <c r="Q7" s="8" t="s">
        <v>13</v>
      </c>
      <c r="R7" s="8" t="s">
        <v>12</v>
      </c>
      <c r="S7" s="9" t="s">
        <v>13</v>
      </c>
      <c r="T7" s="7" t="s">
        <v>12</v>
      </c>
      <c r="U7" s="8" t="s">
        <v>13</v>
      </c>
      <c r="V7" s="8" t="s">
        <v>12</v>
      </c>
      <c r="W7" s="8" t="s">
        <v>13</v>
      </c>
      <c r="X7" s="8" t="s">
        <v>12</v>
      </c>
      <c r="Y7" s="9" t="s">
        <v>13</v>
      </c>
    </row>
    <row r="8" spans="1:25" x14ac:dyDescent="0.25">
      <c r="A8" s="10" t="s">
        <v>14</v>
      </c>
      <c r="B8" s="11">
        <f>B32</f>
        <v>-123.47913</v>
      </c>
      <c r="C8" s="12">
        <f>B8/$B$21</f>
        <v>-8.3659473578001561E-3</v>
      </c>
      <c r="D8" s="11">
        <f>D32</f>
        <v>-123.47913</v>
      </c>
      <c r="E8" s="12">
        <f>D8/$D$21</f>
        <v>-3.5847250154564469E-3</v>
      </c>
      <c r="F8" s="11">
        <f>F32</f>
        <v>230338</v>
      </c>
      <c r="G8" s="13">
        <f>F8/$F$21</f>
        <v>0.12060250464161885</v>
      </c>
      <c r="H8" s="14">
        <f>H32-B32</f>
        <v>-67.103147568328467</v>
      </c>
      <c r="I8" s="15">
        <f>H8/$H$21</f>
        <v>-2.8118100465350719E-3</v>
      </c>
      <c r="J8" s="14">
        <f>J32-D32</f>
        <v>-67.103147568328467</v>
      </c>
      <c r="K8" s="15">
        <f>J8/$J$21</f>
        <v>-2.8443342962996645E-3</v>
      </c>
      <c r="L8" s="14">
        <f>L32</f>
        <v>274244</v>
      </c>
      <c r="M8" s="16">
        <f>L8/$L$21</f>
        <v>0.14518061286881578</v>
      </c>
      <c r="N8" s="11">
        <f>N32-H32</f>
        <v>692.24147004234078</v>
      </c>
      <c r="O8" s="12">
        <f>N8/$N$21</f>
        <v>4.3968147005256461E-2</v>
      </c>
      <c r="P8" s="11">
        <f>P32-J32</f>
        <v>692.24147004234078</v>
      </c>
      <c r="Q8" s="12">
        <f>P8/$P$21</f>
        <v>3.846165860396325E-2</v>
      </c>
      <c r="R8" s="11">
        <f>R32</f>
        <v>211953</v>
      </c>
      <c r="S8" s="13">
        <f>R8/$R$21</f>
        <v>0.11890804742790302</v>
      </c>
      <c r="T8" s="14"/>
      <c r="U8" s="15"/>
      <c r="V8" s="14"/>
      <c r="W8" s="15"/>
      <c r="X8" s="14"/>
      <c r="Y8" s="16"/>
    </row>
    <row r="9" spans="1:25" x14ac:dyDescent="0.25">
      <c r="A9" s="17" t="s">
        <v>15</v>
      </c>
      <c r="B9" s="18">
        <f>B33</f>
        <v>144.56190999999126</v>
      </c>
      <c r="C9" s="19">
        <f>B9/$B$21</f>
        <v>9.7943460486235277E-3</v>
      </c>
      <c r="D9" s="18">
        <f>D33</f>
        <v>14684.999999999998</v>
      </c>
      <c r="E9" s="19">
        <f>D9/$D$21</f>
        <v>0.4263205195240517</v>
      </c>
      <c r="F9" s="18">
        <f>F33</f>
        <v>483728</v>
      </c>
      <c r="G9" s="20">
        <f>F9/$F$21</f>
        <v>0.25327478907206369</v>
      </c>
      <c r="H9" s="21">
        <f>H33-B33</f>
        <v>9575.9083094556954</v>
      </c>
      <c r="I9" s="22">
        <f>H9/$H$21</f>
        <v>0.40125740989733599</v>
      </c>
      <c r="J9" s="21">
        <f>J33-D33</f>
        <v>7115.5503494556851</v>
      </c>
      <c r="K9" s="22">
        <f>J9/$J$21</f>
        <v>0.30161035107027273</v>
      </c>
      <c r="L9" s="21">
        <f>L33</f>
        <v>444453</v>
      </c>
      <c r="M9" s="23">
        <f>L9/$L$21</f>
        <v>0.23528667511917775</v>
      </c>
      <c r="N9" s="18">
        <f>N33-H33</f>
        <v>4142.1381805443143</v>
      </c>
      <c r="O9" s="19">
        <f>N9/$N$21</f>
        <v>0.26309047972395888</v>
      </c>
      <c r="P9" s="18">
        <f>P33-J33</f>
        <v>10759.949650544317</v>
      </c>
      <c r="Q9" s="19">
        <f>P9/$P$21</f>
        <v>0.59783403330308493</v>
      </c>
      <c r="R9" s="18">
        <f>R33</f>
        <v>424107</v>
      </c>
      <c r="S9" s="20">
        <f>R9/$R$21</f>
        <v>0.23792885814546463</v>
      </c>
      <c r="T9" s="21"/>
      <c r="U9" s="22"/>
      <c r="V9" s="21"/>
      <c r="W9" s="22"/>
      <c r="X9" s="21"/>
      <c r="Y9" s="23"/>
    </row>
    <row r="10" spans="1:25" x14ac:dyDescent="0.25">
      <c r="A10" s="17" t="s">
        <v>16</v>
      </c>
      <c r="B10" s="18">
        <f t="shared" ref="B10:B20" si="0">B34</f>
        <v>0</v>
      </c>
      <c r="C10" s="19">
        <f t="shared" ref="C10:C20" si="1">B10/$B$21</f>
        <v>0</v>
      </c>
      <c r="D10" s="18">
        <f t="shared" ref="D10:D20" si="2">D34</f>
        <v>0</v>
      </c>
      <c r="E10" s="19">
        <f t="shared" ref="E10:E20" si="3">D10/$D$21</f>
        <v>0</v>
      </c>
      <c r="F10" s="18">
        <f t="shared" ref="F10:F20" si="4">F34</f>
        <v>0</v>
      </c>
      <c r="G10" s="20">
        <f t="shared" ref="G10:G20" si="5">F10/$F$21</f>
        <v>0</v>
      </c>
      <c r="H10" s="21">
        <f t="shared" ref="H10:H20" si="6">H34-B34</f>
        <v>0</v>
      </c>
      <c r="I10" s="22">
        <f t="shared" ref="I10:I20" si="7">H10/$H$21</f>
        <v>0</v>
      </c>
      <c r="J10" s="21">
        <f t="shared" ref="J10:J20" si="8">J34-D34</f>
        <v>0</v>
      </c>
      <c r="K10" s="22">
        <f t="shared" ref="K10:K20" si="9">J10/$J$21</f>
        <v>0</v>
      </c>
      <c r="L10" s="21">
        <f t="shared" ref="L10:L20" si="10">L34</f>
        <v>0</v>
      </c>
      <c r="M10" s="23">
        <f t="shared" ref="M10:M20" si="11">L10/$L$21</f>
        <v>0</v>
      </c>
      <c r="N10" s="18">
        <f t="shared" ref="N10:P20" si="12">N34-H34</f>
        <v>0</v>
      </c>
      <c r="O10" s="19">
        <f t="shared" ref="O10:O20" si="13">N10/$N$21</f>
        <v>0</v>
      </c>
      <c r="P10" s="18">
        <f t="shared" si="12"/>
        <v>0</v>
      </c>
      <c r="Q10" s="19">
        <f t="shared" ref="Q10:Q20" si="14">P10/$P$21</f>
        <v>0</v>
      </c>
      <c r="R10" s="18">
        <f t="shared" ref="R10:R20" si="15">R34</f>
        <v>0</v>
      </c>
      <c r="S10" s="20">
        <f t="shared" ref="S10:S20" si="16">R10/$R$21</f>
        <v>0</v>
      </c>
      <c r="T10" s="21"/>
      <c r="U10" s="22"/>
      <c r="V10" s="21"/>
      <c r="W10" s="22"/>
      <c r="X10" s="21"/>
      <c r="Y10" s="23"/>
    </row>
    <row r="11" spans="1:25" x14ac:dyDescent="0.25">
      <c r="A11" s="17" t="s">
        <v>17</v>
      </c>
      <c r="B11" s="18">
        <f t="shared" si="0"/>
        <v>7534.6829316252524</v>
      </c>
      <c r="C11" s="19">
        <f t="shared" si="1"/>
        <v>0.51048918763593676</v>
      </c>
      <c r="D11" s="18">
        <f t="shared" si="2"/>
        <v>8909.5091346252484</v>
      </c>
      <c r="E11" s="19">
        <f t="shared" si="3"/>
        <v>0.25865213231036571</v>
      </c>
      <c r="F11" s="18">
        <f t="shared" si="4"/>
        <v>271862</v>
      </c>
      <c r="G11" s="20">
        <f t="shared" si="5"/>
        <v>0.14234402537523025</v>
      </c>
      <c r="H11" s="21">
        <f t="shared" si="6"/>
        <v>3634.4979009670396</v>
      </c>
      <c r="I11" s="22">
        <f t="shared" si="7"/>
        <v>0.15229565351824406</v>
      </c>
      <c r="J11" s="21">
        <f t="shared" si="8"/>
        <v>5970.6770779670387</v>
      </c>
      <c r="K11" s="22">
        <f t="shared" si="9"/>
        <v>0.25308204160913922</v>
      </c>
      <c r="L11" s="21">
        <f t="shared" si="10"/>
        <v>255294</v>
      </c>
      <c r="M11" s="23">
        <f t="shared" si="11"/>
        <v>0.13514877037138992</v>
      </c>
      <c r="N11" s="18">
        <f t="shared" si="12"/>
        <v>4407.7551378499575</v>
      </c>
      <c r="O11" s="19">
        <f t="shared" si="13"/>
        <v>0.27996130577428074</v>
      </c>
      <c r="P11" s="18">
        <f t="shared" si="12"/>
        <v>2669.5570678499626</v>
      </c>
      <c r="Q11" s="19">
        <f t="shared" si="14"/>
        <v>0.14832337704524159</v>
      </c>
      <c r="R11" s="18">
        <f t="shared" si="15"/>
        <v>243492</v>
      </c>
      <c r="S11" s="20">
        <f t="shared" si="16"/>
        <v>0.13660178569925863</v>
      </c>
      <c r="T11" s="21"/>
      <c r="U11" s="22"/>
      <c r="V11" s="21"/>
      <c r="W11" s="22"/>
      <c r="X11" s="21"/>
      <c r="Y11" s="23"/>
    </row>
    <row r="12" spans="1:25" x14ac:dyDescent="0.25">
      <c r="A12" s="17" t="s">
        <v>18</v>
      </c>
      <c r="B12" s="18">
        <f t="shared" si="0"/>
        <v>-790.35763900953452</v>
      </c>
      <c r="C12" s="19">
        <f t="shared" si="1"/>
        <v>-5.3548242539358561E-2</v>
      </c>
      <c r="D12" s="18">
        <f t="shared" si="2"/>
        <v>-790.35763900953452</v>
      </c>
      <c r="E12" s="19">
        <f t="shared" si="3"/>
        <v>-2.2944887931382205E-2</v>
      </c>
      <c r="F12" s="18">
        <f t="shared" si="4"/>
        <v>98572</v>
      </c>
      <c r="G12" s="20">
        <f t="shared" si="5"/>
        <v>5.1611241252132317E-2</v>
      </c>
      <c r="H12" s="21">
        <f t="shared" si="6"/>
        <v>600.98119581966762</v>
      </c>
      <c r="I12" s="22">
        <f t="shared" si="7"/>
        <v>2.5182797311611962E-2</v>
      </c>
      <c r="J12" s="21">
        <f t="shared" si="8"/>
        <v>600.98119581966762</v>
      </c>
      <c r="K12" s="22">
        <f t="shared" si="9"/>
        <v>2.5474087112835653E-2</v>
      </c>
      <c r="L12" s="21">
        <f t="shared" si="10"/>
        <v>95801</v>
      </c>
      <c r="M12" s="23">
        <f t="shared" si="11"/>
        <v>5.0715595941735907E-2</v>
      </c>
      <c r="N12" s="18">
        <f t="shared" si="12"/>
        <v>-303.20103113331118</v>
      </c>
      <c r="O12" s="19">
        <f t="shared" si="13"/>
        <v>-1.9258001847533589E-2</v>
      </c>
      <c r="P12" s="18">
        <f t="shared" si="12"/>
        <v>-303.20103113331118</v>
      </c>
      <c r="Q12" s="19">
        <f t="shared" si="14"/>
        <v>-1.6846165756445895E-2</v>
      </c>
      <c r="R12" s="18">
        <f t="shared" si="15"/>
        <v>80450</v>
      </c>
      <c r="S12" s="20">
        <f t="shared" si="16"/>
        <v>4.5133366433005424E-2</v>
      </c>
      <c r="T12" s="21"/>
      <c r="U12" s="22"/>
      <c r="V12" s="21"/>
      <c r="W12" s="22"/>
      <c r="X12" s="21"/>
      <c r="Y12" s="23"/>
    </row>
    <row r="13" spans="1:25" x14ac:dyDescent="0.25">
      <c r="A13" s="17" t="s">
        <v>19</v>
      </c>
      <c r="B13" s="18">
        <f t="shared" si="0"/>
        <v>3153.5898700000002</v>
      </c>
      <c r="C13" s="19">
        <f t="shared" si="1"/>
        <v>0.21366174867373816</v>
      </c>
      <c r="D13" s="18">
        <f t="shared" si="2"/>
        <v>3153.5898700000002</v>
      </c>
      <c r="E13" s="19">
        <f t="shared" si="3"/>
        <v>9.1551928617241193E-2</v>
      </c>
      <c r="F13" s="18">
        <f t="shared" si="4"/>
        <v>82440</v>
      </c>
      <c r="G13" s="20">
        <f t="shared" si="5"/>
        <v>4.3164699192730069E-2</v>
      </c>
      <c r="H13" s="21">
        <f t="shared" si="6"/>
        <v>-1920.8039193804434</v>
      </c>
      <c r="I13" s="22">
        <f t="shared" si="7"/>
        <v>-8.0487070333598212E-2</v>
      </c>
      <c r="J13" s="21">
        <f t="shared" si="8"/>
        <v>-1689.1269493804427</v>
      </c>
      <c r="K13" s="22">
        <f t="shared" si="9"/>
        <v>-7.1597859221650503E-2</v>
      </c>
      <c r="L13" s="21">
        <f t="shared" si="10"/>
        <v>90745</v>
      </c>
      <c r="M13" s="23">
        <f t="shared" si="11"/>
        <v>4.8039026249546715E-2</v>
      </c>
      <c r="N13" s="18">
        <f t="shared" si="12"/>
        <v>-3204.7319755728186</v>
      </c>
      <c r="O13" s="19">
        <f t="shared" si="13"/>
        <v>-0.2035505422779903</v>
      </c>
      <c r="P13" s="18">
        <f t="shared" si="12"/>
        <v>-6165.7496055728197</v>
      </c>
      <c r="Q13" s="19">
        <f t="shared" si="14"/>
        <v>-0.34257548359903656</v>
      </c>
      <c r="R13" s="18">
        <f t="shared" si="15"/>
        <v>86825</v>
      </c>
      <c r="S13" s="20">
        <f t="shared" si="16"/>
        <v>4.8709814052774345E-2</v>
      </c>
      <c r="T13" s="21"/>
      <c r="U13" s="22"/>
      <c r="V13" s="21"/>
      <c r="W13" s="22"/>
      <c r="X13" s="21"/>
      <c r="Y13" s="23"/>
    </row>
    <row r="14" spans="1:25" x14ac:dyDescent="0.25">
      <c r="A14" s="17" t="s">
        <v>20</v>
      </c>
      <c r="B14" s="18">
        <f t="shared" si="0"/>
        <v>-499.05165583999769</v>
      </c>
      <c r="C14" s="19">
        <f t="shared" si="1"/>
        <v>-3.3811704711398778E-2</v>
      </c>
      <c r="D14" s="18">
        <f t="shared" si="2"/>
        <v>3271.8674700000001</v>
      </c>
      <c r="E14" s="19">
        <f t="shared" si="3"/>
        <v>9.4985647914487215E-2</v>
      </c>
      <c r="F14" s="18">
        <f t="shared" si="4"/>
        <v>4984</v>
      </c>
      <c r="G14" s="20">
        <f t="shared" si="5"/>
        <v>2.6095689080126959E-3</v>
      </c>
      <c r="H14" s="21">
        <f t="shared" si="6"/>
        <v>1299.7468269999981</v>
      </c>
      <c r="I14" s="22">
        <f t="shared" si="7"/>
        <v>5.4463036661421896E-2</v>
      </c>
      <c r="J14" s="21">
        <f t="shared" si="8"/>
        <v>1309.5265499999996</v>
      </c>
      <c r="K14" s="22">
        <f t="shared" si="9"/>
        <v>5.5507549393077733E-2</v>
      </c>
      <c r="L14" s="21">
        <f t="shared" si="10"/>
        <v>5012</v>
      </c>
      <c r="M14" s="23">
        <f t="shared" si="11"/>
        <v>2.6532767597413427E-3</v>
      </c>
      <c r="N14" s="18">
        <f t="shared" si="12"/>
        <v>78.964048100000127</v>
      </c>
      <c r="O14" s="19">
        <f t="shared" si="13"/>
        <v>5.0154505692624708E-3</v>
      </c>
      <c r="P14" s="18">
        <f t="shared" si="12"/>
        <v>24.266539999999623</v>
      </c>
      <c r="Q14" s="19">
        <f t="shared" si="14"/>
        <v>1.3482742906493553E-3</v>
      </c>
      <c r="R14" s="18">
        <f t="shared" si="15"/>
        <v>11119</v>
      </c>
      <c r="S14" s="20">
        <f t="shared" si="16"/>
        <v>6.2378856602683316E-3</v>
      </c>
      <c r="T14" s="21"/>
      <c r="U14" s="22"/>
      <c r="V14" s="21"/>
      <c r="W14" s="22"/>
      <c r="X14" s="21"/>
      <c r="Y14" s="23"/>
    </row>
    <row r="15" spans="1:25" x14ac:dyDescent="0.25">
      <c r="A15" s="17" t="s">
        <v>21</v>
      </c>
      <c r="B15" s="18">
        <f t="shared" si="0"/>
        <v>0</v>
      </c>
      <c r="C15" s="19">
        <f t="shared" si="1"/>
        <v>0</v>
      </c>
      <c r="D15" s="18">
        <f t="shared" si="2"/>
        <v>0</v>
      </c>
      <c r="E15" s="19">
        <f t="shared" si="3"/>
        <v>0</v>
      </c>
      <c r="F15" s="18">
        <f t="shared" si="4"/>
        <v>0</v>
      </c>
      <c r="G15" s="20">
        <f t="shared" si="5"/>
        <v>0</v>
      </c>
      <c r="H15" s="21">
        <f t="shared" si="6"/>
        <v>0</v>
      </c>
      <c r="I15" s="22">
        <f t="shared" si="7"/>
        <v>0</v>
      </c>
      <c r="J15" s="21">
        <f t="shared" si="8"/>
        <v>0</v>
      </c>
      <c r="K15" s="22">
        <f t="shared" si="9"/>
        <v>0</v>
      </c>
      <c r="L15" s="21">
        <f t="shared" si="10"/>
        <v>0</v>
      </c>
      <c r="M15" s="23">
        <f t="shared" si="11"/>
        <v>0</v>
      </c>
      <c r="N15" s="18">
        <f t="shared" si="12"/>
        <v>0</v>
      </c>
      <c r="O15" s="19">
        <f t="shared" si="13"/>
        <v>0</v>
      </c>
      <c r="P15" s="18">
        <f t="shared" si="12"/>
        <v>0</v>
      </c>
      <c r="Q15" s="19">
        <f t="shared" si="14"/>
        <v>0</v>
      </c>
      <c r="R15" s="18">
        <f t="shared" si="15"/>
        <v>0</v>
      </c>
      <c r="S15" s="20">
        <f t="shared" si="16"/>
        <v>0</v>
      </c>
      <c r="T15" s="21"/>
      <c r="U15" s="22"/>
      <c r="V15" s="21"/>
      <c r="W15" s="22"/>
      <c r="X15" s="21"/>
      <c r="Y15" s="23"/>
    </row>
    <row r="16" spans="1:25" x14ac:dyDescent="0.25">
      <c r="A16" s="17" t="s">
        <v>22</v>
      </c>
      <c r="B16" s="18">
        <f t="shared" si="0"/>
        <v>253.55599999999998</v>
      </c>
      <c r="C16" s="19">
        <f t="shared" si="1"/>
        <v>1.7178904226603932E-2</v>
      </c>
      <c r="D16" s="18">
        <f t="shared" si="2"/>
        <v>253.55599999999998</v>
      </c>
      <c r="E16" s="19">
        <f t="shared" si="3"/>
        <v>7.3609891486850834E-3</v>
      </c>
      <c r="F16" s="18">
        <f t="shared" si="4"/>
        <v>90273</v>
      </c>
      <c r="G16" s="20">
        <f t="shared" si="5"/>
        <v>4.7265973923160134E-2</v>
      </c>
      <c r="H16" s="21">
        <f t="shared" si="6"/>
        <v>559.10765310673605</v>
      </c>
      <c r="I16" s="22">
        <f t="shared" si="7"/>
        <v>2.3428178454659745E-2</v>
      </c>
      <c r="J16" s="21">
        <f t="shared" si="8"/>
        <v>559.10765310673605</v>
      </c>
      <c r="K16" s="22">
        <f t="shared" si="9"/>
        <v>2.3699172552759568E-2</v>
      </c>
      <c r="L16" s="21">
        <f t="shared" si="10"/>
        <v>68307</v>
      </c>
      <c r="M16" s="23">
        <f t="shared" si="11"/>
        <v>3.6160689470800457E-2</v>
      </c>
      <c r="N16" s="18">
        <f t="shared" si="12"/>
        <v>391.21844683226539</v>
      </c>
      <c r="O16" s="19">
        <f t="shared" si="13"/>
        <v>2.4848482683993273E-2</v>
      </c>
      <c r="P16" s="18">
        <f t="shared" si="12"/>
        <v>391.21844683226539</v>
      </c>
      <c r="Q16" s="19">
        <f t="shared" si="14"/>
        <v>2.173650524103244E-2</v>
      </c>
      <c r="R16" s="18">
        <f t="shared" si="15"/>
        <v>60545</v>
      </c>
      <c r="S16" s="20">
        <f t="shared" si="16"/>
        <v>3.3966434688456351E-2</v>
      </c>
      <c r="T16" s="21"/>
      <c r="U16" s="22"/>
      <c r="V16" s="21"/>
      <c r="W16" s="22"/>
      <c r="X16" s="21"/>
      <c r="Y16" s="23"/>
    </row>
    <row r="17" spans="1:25" x14ac:dyDescent="0.25">
      <c r="A17" s="17" t="s">
        <v>23</v>
      </c>
      <c r="B17" s="18">
        <f t="shared" si="0"/>
        <v>0</v>
      </c>
      <c r="C17" s="19">
        <f t="shared" si="1"/>
        <v>0</v>
      </c>
      <c r="D17" s="18">
        <f t="shared" si="2"/>
        <v>0</v>
      </c>
      <c r="E17" s="19">
        <f t="shared" si="3"/>
        <v>0</v>
      </c>
      <c r="F17" s="18">
        <f t="shared" si="4"/>
        <v>0</v>
      </c>
      <c r="G17" s="20">
        <f t="shared" si="5"/>
        <v>0</v>
      </c>
      <c r="H17" s="21">
        <f t="shared" si="6"/>
        <v>0</v>
      </c>
      <c r="I17" s="22">
        <f t="shared" si="7"/>
        <v>0</v>
      </c>
      <c r="J17" s="21">
        <f t="shared" si="8"/>
        <v>0</v>
      </c>
      <c r="K17" s="22">
        <f t="shared" si="9"/>
        <v>0</v>
      </c>
      <c r="L17" s="21">
        <f t="shared" si="10"/>
        <v>0</v>
      </c>
      <c r="M17" s="23">
        <f t="shared" si="11"/>
        <v>0</v>
      </c>
      <c r="N17" s="18">
        <f t="shared" si="12"/>
        <v>0</v>
      </c>
      <c r="O17" s="19">
        <f t="shared" si="13"/>
        <v>0</v>
      </c>
      <c r="P17" s="18">
        <f t="shared" si="12"/>
        <v>0</v>
      </c>
      <c r="Q17" s="19">
        <f t="shared" si="14"/>
        <v>0</v>
      </c>
      <c r="R17" s="18">
        <f t="shared" si="15"/>
        <v>0</v>
      </c>
      <c r="S17" s="20">
        <f t="shared" si="16"/>
        <v>0</v>
      </c>
      <c r="T17" s="21"/>
      <c r="U17" s="22"/>
      <c r="V17" s="21"/>
      <c r="W17" s="22"/>
      <c r="X17" s="21"/>
      <c r="Y17" s="23"/>
    </row>
    <row r="18" spans="1:25" x14ac:dyDescent="0.25">
      <c r="A18" s="17" t="s">
        <v>24</v>
      </c>
      <c r="B18" s="18">
        <f t="shared" si="0"/>
        <v>10.030610000000001</v>
      </c>
      <c r="C18" s="19">
        <f t="shared" si="1"/>
        <v>6.795930229393732E-4</v>
      </c>
      <c r="D18" s="18">
        <f t="shared" si="2"/>
        <v>10.030610000000001</v>
      </c>
      <c r="E18" s="19">
        <f t="shared" si="3"/>
        <v>2.9119883325455563E-4</v>
      </c>
      <c r="F18" s="18">
        <f t="shared" si="4"/>
        <v>1549</v>
      </c>
      <c r="G18" s="20">
        <f t="shared" si="5"/>
        <v>8.1103977498227654E-4</v>
      </c>
      <c r="H18" s="21">
        <f t="shared" si="6"/>
        <v>383.88780999999994</v>
      </c>
      <c r="I18" s="22">
        <f t="shared" si="7"/>
        <v>1.6085975695867567E-2</v>
      </c>
      <c r="J18" s="21">
        <f t="shared" si="8"/>
        <v>383.88780999999994</v>
      </c>
      <c r="K18" s="22">
        <f t="shared" si="9"/>
        <v>1.6272042422488833E-2</v>
      </c>
      <c r="L18" s="21">
        <f t="shared" si="10"/>
        <v>2131</v>
      </c>
      <c r="M18" s="23">
        <f t="shared" si="11"/>
        <v>1.1281190692355948E-3</v>
      </c>
      <c r="N18" s="18">
        <f t="shared" si="12"/>
        <v>309.48252000000002</v>
      </c>
      <c r="O18" s="19">
        <f t="shared" si="13"/>
        <v>1.965697451509938E-2</v>
      </c>
      <c r="P18" s="18">
        <f t="shared" si="12"/>
        <v>309.48252000000002</v>
      </c>
      <c r="Q18" s="19">
        <f t="shared" si="14"/>
        <v>1.7195171834195621E-2</v>
      </c>
      <c r="R18" s="18">
        <f t="shared" si="15"/>
        <v>5412</v>
      </c>
      <c r="S18" s="20">
        <f t="shared" si="16"/>
        <v>3.0361936499120616E-3</v>
      </c>
      <c r="T18" s="21"/>
      <c r="U18" s="22"/>
      <c r="V18" s="21"/>
      <c r="W18" s="22"/>
      <c r="X18" s="21"/>
      <c r="Y18" s="23"/>
    </row>
    <row r="19" spans="1:25" x14ac:dyDescent="0.25">
      <c r="A19" s="17" t="s">
        <v>25</v>
      </c>
      <c r="B19" s="18">
        <f t="shared" si="0"/>
        <v>5362.092999999998</v>
      </c>
      <c r="C19" s="19">
        <f t="shared" si="1"/>
        <v>0.36329206211307691</v>
      </c>
      <c r="D19" s="18">
        <f t="shared" si="2"/>
        <v>5362.092999999998</v>
      </c>
      <c r="E19" s="19">
        <f t="shared" si="3"/>
        <v>0.15566702577434663</v>
      </c>
      <c r="F19" s="18">
        <f t="shared" si="4"/>
        <v>587889</v>
      </c>
      <c r="G19" s="20">
        <f t="shared" si="5"/>
        <v>0.30781237073889967</v>
      </c>
      <c r="H19" s="21">
        <f t="shared" si="6"/>
        <v>8547.0600000000013</v>
      </c>
      <c r="I19" s="22">
        <f t="shared" si="7"/>
        <v>0.35814578074547848</v>
      </c>
      <c r="J19" s="21">
        <f t="shared" si="8"/>
        <v>8547.0600000000013</v>
      </c>
      <c r="K19" s="22">
        <f t="shared" si="9"/>
        <v>0.36228845846279267</v>
      </c>
      <c r="L19" s="21">
        <f t="shared" si="10"/>
        <v>589566</v>
      </c>
      <c r="M19" s="23">
        <f t="shared" si="11"/>
        <v>0.31210729571701207</v>
      </c>
      <c r="N19" s="18">
        <f t="shared" si="12"/>
        <v>7566.9959499999986</v>
      </c>
      <c r="O19" s="19">
        <f t="shared" si="13"/>
        <v>0.48062244854736924</v>
      </c>
      <c r="P19" s="18">
        <f t="shared" si="12"/>
        <v>7566.9959499999986</v>
      </c>
      <c r="Q19" s="19">
        <f t="shared" si="14"/>
        <v>0.42043019304906887</v>
      </c>
      <c r="R19" s="18">
        <f t="shared" si="15"/>
        <v>591002</v>
      </c>
      <c r="S19" s="20">
        <f t="shared" si="16"/>
        <v>0.33155885430253662</v>
      </c>
      <c r="T19" s="21"/>
      <c r="U19" s="22"/>
      <c r="V19" s="21"/>
      <c r="W19" s="22"/>
      <c r="X19" s="21"/>
      <c r="Y19" s="23"/>
    </row>
    <row r="20" spans="1:25" x14ac:dyDescent="0.25">
      <c r="A20" s="17" t="s">
        <v>26</v>
      </c>
      <c r="B20" s="18">
        <f t="shared" si="0"/>
        <v>-285.89520293243709</v>
      </c>
      <c r="C20" s="19">
        <f t="shared" si="1"/>
        <v>-1.9369947112361108E-2</v>
      </c>
      <c r="D20" s="18">
        <f t="shared" si="2"/>
        <v>-285.89520293243686</v>
      </c>
      <c r="E20" s="19">
        <f t="shared" si="3"/>
        <v>-8.2998291755935084E-3</v>
      </c>
      <c r="F20" s="18">
        <f t="shared" si="4"/>
        <v>58259</v>
      </c>
      <c r="G20" s="20">
        <f t="shared" si="5"/>
        <v>3.0503787121170075E-2</v>
      </c>
      <c r="H20" s="21">
        <f t="shared" si="6"/>
        <v>1251.4687079163605</v>
      </c>
      <c r="I20" s="22">
        <f t="shared" si="7"/>
        <v>5.2440048095513551E-2</v>
      </c>
      <c r="J20" s="21">
        <f t="shared" si="8"/>
        <v>861.30334791636096</v>
      </c>
      <c r="K20" s="22">
        <f t="shared" si="9"/>
        <v>3.6508490894583724E-2</v>
      </c>
      <c r="L20" s="21">
        <f t="shared" si="10"/>
        <v>63432</v>
      </c>
      <c r="M20" s="23">
        <f t="shared" si="11"/>
        <v>3.3579938432544462E-2</v>
      </c>
      <c r="N20" s="18">
        <f t="shared" si="12"/>
        <v>1663.2956314372491</v>
      </c>
      <c r="O20" s="19">
        <f t="shared" si="13"/>
        <v>0.10564525530630335</v>
      </c>
      <c r="P20" s="18">
        <f t="shared" si="12"/>
        <v>2053.4609914372486</v>
      </c>
      <c r="Q20" s="19">
        <f t="shared" si="14"/>
        <v>0.11409243598824642</v>
      </c>
      <c r="R20" s="18">
        <f t="shared" si="15"/>
        <v>67590</v>
      </c>
      <c r="S20" s="20">
        <f t="shared" si="16"/>
        <v>3.7918759940420592E-2</v>
      </c>
      <c r="T20" s="21"/>
      <c r="U20" s="22"/>
      <c r="V20" s="21"/>
      <c r="W20" s="22"/>
      <c r="X20" s="21"/>
      <c r="Y20" s="23"/>
    </row>
    <row r="21" spans="1:25" x14ac:dyDescent="0.25">
      <c r="A21" s="24" t="s">
        <v>27</v>
      </c>
      <c r="B21" s="25">
        <f t="shared" ref="B21:S21" si="17">SUM(B8:B20)</f>
        <v>14759.730693843272</v>
      </c>
      <c r="C21" s="47">
        <f t="shared" si="17"/>
        <v>1</v>
      </c>
      <c r="D21" s="25">
        <f t="shared" si="17"/>
        <v>34445.914112683276</v>
      </c>
      <c r="E21" s="47">
        <f t="shared" si="17"/>
        <v>0.99999999999999989</v>
      </c>
      <c r="F21" s="25">
        <f t="shared" si="17"/>
        <v>1909894</v>
      </c>
      <c r="G21" s="47">
        <f t="shared" si="17"/>
        <v>1</v>
      </c>
      <c r="H21" s="27">
        <f t="shared" si="17"/>
        <v>23864.751337316728</v>
      </c>
      <c r="I21" s="28">
        <f t="shared" si="17"/>
        <v>0.99999999999999989</v>
      </c>
      <c r="J21" s="27">
        <f t="shared" si="17"/>
        <v>23591.863887316718</v>
      </c>
      <c r="K21" s="28">
        <f t="shared" si="17"/>
        <v>0.99999999999999989</v>
      </c>
      <c r="L21" s="27">
        <f t="shared" si="17"/>
        <v>1888985</v>
      </c>
      <c r="M21" s="29">
        <f t="shared" si="17"/>
        <v>1</v>
      </c>
      <c r="N21" s="25">
        <f t="shared" si="17"/>
        <v>15744.158378099997</v>
      </c>
      <c r="O21" s="47">
        <f t="shared" si="17"/>
        <v>0.99999999999999989</v>
      </c>
      <c r="P21" s="25">
        <f t="shared" si="17"/>
        <v>17998.222000000002</v>
      </c>
      <c r="Q21" s="47">
        <f t="shared" si="17"/>
        <v>1</v>
      </c>
      <c r="R21" s="25">
        <f t="shared" si="17"/>
        <v>1782495</v>
      </c>
      <c r="S21" s="26">
        <f t="shared" si="17"/>
        <v>1</v>
      </c>
      <c r="T21" s="27"/>
      <c r="U21" s="28"/>
      <c r="V21" s="27"/>
      <c r="W21" s="28"/>
      <c r="X21" s="27"/>
      <c r="Y21" s="29"/>
    </row>
    <row r="22" spans="1:25" x14ac:dyDescent="0.25">
      <c r="A22" s="31" t="s">
        <v>28</v>
      </c>
      <c r="B22" s="11">
        <f>B46</f>
        <v>14408.275693843274</v>
      </c>
      <c r="C22" s="13">
        <f>B22/$B$24</f>
        <v>0.97618825117543628</v>
      </c>
      <c r="D22" s="11">
        <f>D46</f>
        <v>34094.459112683267</v>
      </c>
      <c r="E22" s="13">
        <f>D22/$D$24</f>
        <v>0.98979690308550727</v>
      </c>
      <c r="F22" s="32">
        <f>F46</f>
        <v>1859636</v>
      </c>
      <c r="G22" s="13">
        <f>F22/$F$24</f>
        <v>0.9736854506061593</v>
      </c>
      <c r="H22" s="14">
        <f>H46-B46</f>
        <v>20550.206337316733</v>
      </c>
      <c r="I22" s="16">
        <f>H22/H24</f>
        <v>0.86111127020975387</v>
      </c>
      <c r="J22" s="14">
        <f>J46-D46</f>
        <v>20277.318887316724</v>
      </c>
      <c r="K22" s="16">
        <f>J22/J24</f>
        <v>0.85950474215045214</v>
      </c>
      <c r="L22" s="33">
        <f>L46</f>
        <v>1838704</v>
      </c>
      <c r="M22" s="16">
        <f>L22/L24</f>
        <v>0.97338200144522058</v>
      </c>
      <c r="N22" s="11">
        <f>N46-H46</f>
        <v>16564.158378099994</v>
      </c>
      <c r="O22" s="13">
        <f>N22/$N$24</f>
        <v>1.0520828094019057</v>
      </c>
      <c r="P22" s="11">
        <f>P46-J46</f>
        <v>18818.221999999994</v>
      </c>
      <c r="Q22" s="13">
        <f>P22/$P$24</f>
        <v>1.0455600558766305</v>
      </c>
      <c r="R22" s="32">
        <f>R46</f>
        <v>1686169</v>
      </c>
      <c r="S22" s="13">
        <f>R22/$R$24</f>
        <v>0.94596001671813945</v>
      </c>
      <c r="T22" s="14"/>
      <c r="U22" s="16"/>
      <c r="V22" s="14"/>
      <c r="W22" s="16"/>
      <c r="X22" s="33"/>
      <c r="Y22" s="16"/>
    </row>
    <row r="23" spans="1:25" x14ac:dyDescent="0.25">
      <c r="A23" s="34" t="s">
        <v>29</v>
      </c>
      <c r="B23" s="18">
        <f>B47</f>
        <v>351.45499999999998</v>
      </c>
      <c r="C23" s="20">
        <f>B23/$B$24</f>
        <v>2.3811748824563744E-2</v>
      </c>
      <c r="D23" s="18">
        <f>D47</f>
        <v>351.45499999999998</v>
      </c>
      <c r="E23" s="20">
        <f>D23/$D$24</f>
        <v>1.0203096914492723E-2</v>
      </c>
      <c r="F23" s="35">
        <f>F47</f>
        <v>50258</v>
      </c>
      <c r="G23" s="20">
        <f>F23/$F$24</f>
        <v>2.6314549393840706E-2</v>
      </c>
      <c r="H23" s="21">
        <f>H47-B47</f>
        <v>3314.5450000000001</v>
      </c>
      <c r="I23" s="23">
        <f>H23/H24</f>
        <v>0.13888872979024619</v>
      </c>
      <c r="J23" s="21">
        <f>J47-D47</f>
        <v>3314.5450000000001</v>
      </c>
      <c r="K23" s="23">
        <f>J23/J24</f>
        <v>0.14049525784954789</v>
      </c>
      <c r="L23" s="36">
        <f>L47</f>
        <v>50281</v>
      </c>
      <c r="M23" s="23">
        <f>L23/L24</f>
        <v>2.6617998554779417E-2</v>
      </c>
      <c r="N23" s="18">
        <f>N47-H47</f>
        <v>-820</v>
      </c>
      <c r="O23" s="20">
        <f>N23/N24</f>
        <v>-5.208280940190578E-2</v>
      </c>
      <c r="P23" s="18">
        <f>P47-J47</f>
        <v>-820</v>
      </c>
      <c r="Q23" s="20">
        <f>P23/P24</f>
        <v>-4.5560055876630492E-2</v>
      </c>
      <c r="R23" s="35">
        <f>R47</f>
        <v>96326</v>
      </c>
      <c r="S23" s="20">
        <f>R23/R24</f>
        <v>5.4039983281860542E-2</v>
      </c>
      <c r="T23" s="21"/>
      <c r="U23" s="23"/>
      <c r="V23" s="21"/>
      <c r="W23" s="23"/>
      <c r="X23" s="36"/>
      <c r="Y23" s="23"/>
    </row>
    <row r="24" spans="1:25" x14ac:dyDescent="0.25">
      <c r="A24" s="37" t="s">
        <v>27</v>
      </c>
      <c r="B24" s="38">
        <f t="shared" ref="B24:S24" si="18">B22+B23</f>
        <v>14759.730693843274</v>
      </c>
      <c r="C24" s="39">
        <f t="shared" si="18"/>
        <v>1</v>
      </c>
      <c r="D24" s="38">
        <f t="shared" si="18"/>
        <v>34445.914112683269</v>
      </c>
      <c r="E24" s="39">
        <f t="shared" si="18"/>
        <v>1</v>
      </c>
      <c r="F24" s="38">
        <f t="shared" si="18"/>
        <v>1909894</v>
      </c>
      <c r="G24" s="39">
        <f t="shared" si="18"/>
        <v>1</v>
      </c>
      <c r="H24" s="40">
        <f t="shared" si="18"/>
        <v>23864.751337316731</v>
      </c>
      <c r="I24" s="41">
        <f t="shared" si="18"/>
        <v>1</v>
      </c>
      <c r="J24" s="40">
        <f t="shared" si="18"/>
        <v>23591.863887316722</v>
      </c>
      <c r="K24" s="41">
        <f t="shared" si="18"/>
        <v>1</v>
      </c>
      <c r="L24" s="40">
        <f t="shared" si="18"/>
        <v>1888985</v>
      </c>
      <c r="M24" s="41">
        <f t="shared" si="18"/>
        <v>1</v>
      </c>
      <c r="N24" s="38">
        <f t="shared" si="18"/>
        <v>15744.158378099994</v>
      </c>
      <c r="O24" s="39">
        <f t="shared" si="18"/>
        <v>0.99999999999999989</v>
      </c>
      <c r="P24" s="38">
        <f t="shared" si="18"/>
        <v>17998.221999999994</v>
      </c>
      <c r="Q24" s="39">
        <f t="shared" si="18"/>
        <v>1</v>
      </c>
      <c r="R24" s="38">
        <f t="shared" si="18"/>
        <v>1782495</v>
      </c>
      <c r="S24" s="39">
        <f t="shared" si="18"/>
        <v>1</v>
      </c>
      <c r="T24" s="40"/>
      <c r="U24" s="41"/>
      <c r="V24" s="40"/>
      <c r="W24" s="41"/>
      <c r="X24" s="42"/>
      <c r="Y24" s="41"/>
    </row>
    <row r="25" spans="1:25" x14ac:dyDescent="0.25">
      <c r="A25" s="31" t="s">
        <v>30</v>
      </c>
      <c r="B25" s="11">
        <f>B49</f>
        <v>10709.355581625245</v>
      </c>
      <c r="C25" s="13">
        <f>B25/$B$27</f>
        <v>0.7255793350004982</v>
      </c>
      <c r="D25" s="11">
        <f>D49</f>
        <v>26624.619874625241</v>
      </c>
      <c r="E25" s="13">
        <f>D25/$D$27</f>
        <v>0.77293985543620214</v>
      </c>
      <c r="F25" s="32">
        <f>F49</f>
        <v>1425919</v>
      </c>
      <c r="G25" s="13">
        <f>F25/$F$27</f>
        <v>0.74659588437892366</v>
      </c>
      <c r="H25" s="14">
        <f>H49-B49</f>
        <v>11222.499143473968</v>
      </c>
      <c r="I25" s="16">
        <f>H25/H27</f>
        <v>0.47025418303544686</v>
      </c>
      <c r="J25" s="14">
        <f>J49-D49</f>
        <v>11329.997330473961</v>
      </c>
      <c r="K25" s="16">
        <f>J25/J27</f>
        <v>0.48025019916146194</v>
      </c>
      <c r="L25" s="33">
        <f>L49</f>
        <v>1380058</v>
      </c>
      <c r="M25" s="16">
        <f>L25/L27</f>
        <v>0.73058176745712644</v>
      </c>
      <c r="N25" s="11">
        <f>N49-H49</f>
        <v>6037.402812863791</v>
      </c>
      <c r="O25" s="13">
        <f>N25/$N$27</f>
        <v>0.38346939022550569</v>
      </c>
      <c r="P25" s="11">
        <f>P49-J49</f>
        <v>7955.9985828637873</v>
      </c>
      <c r="Q25" s="13">
        <f>P25/$P$27</f>
        <v>0.44204358535325278</v>
      </c>
      <c r="R25" s="32">
        <f>R49</f>
        <v>910578</v>
      </c>
      <c r="S25" s="13">
        <f>R25/$R$27</f>
        <v>0.51084463070022634</v>
      </c>
      <c r="T25" s="14"/>
      <c r="U25" s="16"/>
      <c r="V25" s="14"/>
      <c r="W25" s="16"/>
      <c r="X25" s="33"/>
      <c r="Y25" s="16"/>
    </row>
    <row r="26" spans="1:25" x14ac:dyDescent="0.25">
      <c r="A26" s="34" t="s">
        <v>31</v>
      </c>
      <c r="B26" s="18">
        <f>B50</f>
        <v>4050.3751122180288</v>
      </c>
      <c r="C26" s="20">
        <f>B26/$B$27</f>
        <v>0.27442066499950174</v>
      </c>
      <c r="D26" s="18">
        <f>D50</f>
        <v>7821.2942380580262</v>
      </c>
      <c r="E26" s="20">
        <f>D26/$D$27</f>
        <v>0.22706014456379781</v>
      </c>
      <c r="F26" s="35">
        <f>F50</f>
        <v>483975</v>
      </c>
      <c r="G26" s="20">
        <f>F26/$F$27</f>
        <v>0.25340411562107634</v>
      </c>
      <c r="H26" s="21">
        <f>H50-B50</f>
        <v>12642.252193842764</v>
      </c>
      <c r="I26" s="23">
        <f>H26/H27</f>
        <v>0.52974581696455314</v>
      </c>
      <c r="J26" s="21">
        <f>J50-D50</f>
        <v>12261.866556842766</v>
      </c>
      <c r="K26" s="23">
        <f>J26/J27</f>
        <v>0.51974980083853795</v>
      </c>
      <c r="L26" s="36">
        <f>L50</f>
        <v>508927</v>
      </c>
      <c r="M26" s="23">
        <f>L26/L27</f>
        <v>0.26941823254287356</v>
      </c>
      <c r="N26" s="18">
        <f>N50-H50</f>
        <v>9706.7555652362025</v>
      </c>
      <c r="O26" s="20">
        <f>N26/$N$27</f>
        <v>0.61653060977449436</v>
      </c>
      <c r="P26" s="18">
        <f>P50-J50</f>
        <v>10042.223417136203</v>
      </c>
      <c r="Q26" s="20">
        <f>P26/$P$27</f>
        <v>0.55795641464674728</v>
      </c>
      <c r="R26" s="35">
        <f>R50</f>
        <v>871917</v>
      </c>
      <c r="S26" s="20">
        <f>R26/$R$27</f>
        <v>0.48915536929977366</v>
      </c>
      <c r="T26" s="21"/>
      <c r="U26" s="23"/>
      <c r="V26" s="21"/>
      <c r="W26" s="23"/>
      <c r="X26" s="36"/>
      <c r="Y26" s="23"/>
    </row>
    <row r="27" spans="1:25" x14ac:dyDescent="0.25">
      <c r="A27" s="54" t="s">
        <v>27</v>
      </c>
      <c r="B27" s="55">
        <f t="shared" ref="B27:S27" si="19">B25+B26</f>
        <v>14759.730693843274</v>
      </c>
      <c r="C27" s="56">
        <f t="shared" si="19"/>
        <v>1</v>
      </c>
      <c r="D27" s="55">
        <f t="shared" si="19"/>
        <v>34445.914112683269</v>
      </c>
      <c r="E27" s="56">
        <f t="shared" si="19"/>
        <v>1</v>
      </c>
      <c r="F27" s="55">
        <f t="shared" si="19"/>
        <v>1909894</v>
      </c>
      <c r="G27" s="56">
        <f t="shared" si="19"/>
        <v>1</v>
      </c>
      <c r="H27" s="57">
        <f t="shared" si="19"/>
        <v>23864.751337316731</v>
      </c>
      <c r="I27" s="58">
        <f t="shared" si="19"/>
        <v>1</v>
      </c>
      <c r="J27" s="57">
        <f t="shared" si="19"/>
        <v>23591.863887316729</v>
      </c>
      <c r="K27" s="58">
        <f t="shared" si="19"/>
        <v>0.99999999999999989</v>
      </c>
      <c r="L27" s="57">
        <f t="shared" si="19"/>
        <v>1888985</v>
      </c>
      <c r="M27" s="58">
        <f t="shared" si="19"/>
        <v>1</v>
      </c>
      <c r="N27" s="55">
        <f t="shared" si="19"/>
        <v>15744.158378099994</v>
      </c>
      <c r="O27" s="56">
        <f t="shared" si="19"/>
        <v>1</v>
      </c>
      <c r="P27" s="55">
        <f t="shared" si="19"/>
        <v>17998.221999999991</v>
      </c>
      <c r="Q27" s="56">
        <f t="shared" si="19"/>
        <v>1</v>
      </c>
      <c r="R27" s="55">
        <f t="shared" si="19"/>
        <v>1782495</v>
      </c>
      <c r="S27" s="56">
        <f t="shared" si="19"/>
        <v>1</v>
      </c>
      <c r="T27" s="57"/>
      <c r="U27" s="58"/>
      <c r="V27" s="57"/>
      <c r="W27" s="58"/>
      <c r="X27" s="59"/>
      <c r="Y27" s="58"/>
    </row>
    <row r="28" spans="1:25" ht="54" customHeight="1" x14ac:dyDescent="0.3">
      <c r="A28" s="5" t="s">
        <v>37</v>
      </c>
      <c r="B28" s="44" t="s">
        <v>38</v>
      </c>
      <c r="C28" s="52" t="s">
        <v>39</v>
      </c>
      <c r="D28" s="52" t="s">
        <v>40</v>
      </c>
      <c r="E28" s="52" t="s">
        <v>41</v>
      </c>
      <c r="F28" s="52" t="s">
        <v>42</v>
      </c>
      <c r="G28" s="53" t="s">
        <v>43</v>
      </c>
      <c r="H28" s="44" t="s">
        <v>44</v>
      </c>
      <c r="I28" s="52" t="s">
        <v>45</v>
      </c>
      <c r="J28" s="52" t="s">
        <v>46</v>
      </c>
      <c r="K28" s="52" t="s">
        <v>47</v>
      </c>
      <c r="L28" s="52" t="s">
        <v>48</v>
      </c>
      <c r="M28" s="53" t="s">
        <v>49</v>
      </c>
      <c r="N28" s="44" t="s">
        <v>50</v>
      </c>
      <c r="O28" s="52" t="s">
        <v>51</v>
      </c>
      <c r="P28" s="52" t="s">
        <v>52</v>
      </c>
      <c r="Q28" s="52" t="s">
        <v>53</v>
      </c>
      <c r="R28" s="52" t="s">
        <v>54</v>
      </c>
      <c r="S28" s="53" t="s">
        <v>55</v>
      </c>
      <c r="T28" s="44" t="s">
        <v>56</v>
      </c>
      <c r="U28" s="52" t="s">
        <v>57</v>
      </c>
      <c r="V28" s="52" t="s">
        <v>58</v>
      </c>
      <c r="W28" s="52" t="s">
        <v>59</v>
      </c>
      <c r="X28" s="52" t="s">
        <v>60</v>
      </c>
      <c r="Y28" s="53" t="s">
        <v>61</v>
      </c>
    </row>
    <row r="29" spans="1:25" ht="18.75" x14ac:dyDescent="0.3">
      <c r="A29" s="5" t="s">
        <v>32</v>
      </c>
      <c r="B29" s="44" t="s">
        <v>5</v>
      </c>
      <c r="C29" s="52" t="s">
        <v>5</v>
      </c>
      <c r="D29" s="52" t="s">
        <v>5</v>
      </c>
      <c r="E29" s="52" t="s">
        <v>5</v>
      </c>
      <c r="F29" s="52" t="s">
        <v>5</v>
      </c>
      <c r="G29" s="53" t="s">
        <v>5</v>
      </c>
      <c r="H29" s="44" t="s">
        <v>33</v>
      </c>
      <c r="I29" s="52" t="s">
        <v>33</v>
      </c>
      <c r="J29" s="52" t="s">
        <v>33</v>
      </c>
      <c r="K29" s="52" t="s">
        <v>33</v>
      </c>
      <c r="L29" s="52" t="s">
        <v>33</v>
      </c>
      <c r="M29" s="53" t="s">
        <v>33</v>
      </c>
      <c r="N29" s="44" t="s">
        <v>34</v>
      </c>
      <c r="O29" s="52" t="s">
        <v>34</v>
      </c>
      <c r="P29" s="52" t="s">
        <v>34</v>
      </c>
      <c r="Q29" s="52" t="s">
        <v>34</v>
      </c>
      <c r="R29" s="52" t="s">
        <v>34</v>
      </c>
      <c r="S29" s="53" t="s">
        <v>34</v>
      </c>
      <c r="T29" s="44" t="s">
        <v>35</v>
      </c>
      <c r="U29" s="52" t="s">
        <v>35</v>
      </c>
      <c r="V29" s="52" t="s">
        <v>35</v>
      </c>
      <c r="W29" s="52" t="s">
        <v>35</v>
      </c>
      <c r="X29" s="52" t="s">
        <v>35</v>
      </c>
      <c r="Y29" s="53" t="s">
        <v>35</v>
      </c>
    </row>
    <row r="30" spans="1:25" ht="60" x14ac:dyDescent="0.3">
      <c r="A30" s="6">
        <v>2019</v>
      </c>
      <c r="B30" s="50" t="s">
        <v>9</v>
      </c>
      <c r="C30" s="50" t="s">
        <v>9</v>
      </c>
      <c r="D30" s="51" t="s">
        <v>10</v>
      </c>
      <c r="E30" s="51" t="s">
        <v>10</v>
      </c>
      <c r="F30" s="51" t="s">
        <v>11</v>
      </c>
      <c r="G30" s="51" t="s">
        <v>11</v>
      </c>
      <c r="H30" s="50" t="s">
        <v>9</v>
      </c>
      <c r="I30" s="50" t="s">
        <v>9</v>
      </c>
      <c r="J30" s="51" t="s">
        <v>10</v>
      </c>
      <c r="K30" s="51" t="s">
        <v>10</v>
      </c>
      <c r="L30" s="51" t="s">
        <v>11</v>
      </c>
      <c r="M30" s="51" t="s">
        <v>11</v>
      </c>
      <c r="N30" s="50" t="s">
        <v>9</v>
      </c>
      <c r="O30" s="50" t="s">
        <v>9</v>
      </c>
      <c r="P30" s="51" t="s">
        <v>10</v>
      </c>
      <c r="Q30" s="51" t="s">
        <v>10</v>
      </c>
      <c r="R30" s="51" t="s">
        <v>11</v>
      </c>
      <c r="S30" s="51" t="s">
        <v>11</v>
      </c>
      <c r="T30" s="50" t="s">
        <v>9</v>
      </c>
      <c r="U30" s="50" t="s">
        <v>9</v>
      </c>
      <c r="V30" s="51" t="s">
        <v>10</v>
      </c>
      <c r="W30" s="51" t="s">
        <v>10</v>
      </c>
      <c r="X30" s="51" t="s">
        <v>11</v>
      </c>
      <c r="Y30" s="51" t="s">
        <v>11</v>
      </c>
    </row>
    <row r="31" spans="1:25" x14ac:dyDescent="0.25">
      <c r="A31" s="4"/>
      <c r="B31" s="7" t="s">
        <v>12</v>
      </c>
      <c r="C31" s="8" t="s">
        <v>13</v>
      </c>
      <c r="D31" s="8" t="s">
        <v>12</v>
      </c>
      <c r="E31" s="8" t="s">
        <v>13</v>
      </c>
      <c r="F31" s="8" t="s">
        <v>12</v>
      </c>
      <c r="G31" s="9" t="s">
        <v>13</v>
      </c>
      <c r="H31" s="7" t="s">
        <v>12</v>
      </c>
      <c r="I31" s="8" t="s">
        <v>13</v>
      </c>
      <c r="J31" s="8" t="s">
        <v>12</v>
      </c>
      <c r="K31" s="8" t="s">
        <v>13</v>
      </c>
      <c r="L31" s="8" t="s">
        <v>12</v>
      </c>
      <c r="M31" s="9" t="s">
        <v>13</v>
      </c>
      <c r="N31" s="7" t="s">
        <v>12</v>
      </c>
      <c r="O31" s="8" t="s">
        <v>13</v>
      </c>
      <c r="P31" s="8" t="s">
        <v>12</v>
      </c>
      <c r="Q31" s="8" t="s">
        <v>13</v>
      </c>
      <c r="R31" s="8" t="s">
        <v>12</v>
      </c>
      <c r="S31" s="9" t="s">
        <v>13</v>
      </c>
      <c r="T31" s="7" t="s">
        <v>12</v>
      </c>
      <c r="U31" s="8" t="s">
        <v>13</v>
      </c>
      <c r="V31" s="8" t="s">
        <v>12</v>
      </c>
      <c r="W31" s="8" t="s">
        <v>13</v>
      </c>
      <c r="X31" s="8" t="s">
        <v>12</v>
      </c>
      <c r="Y31" s="9" t="s">
        <v>13</v>
      </c>
    </row>
    <row r="32" spans="1:25" x14ac:dyDescent="0.25">
      <c r="A32" s="10" t="s">
        <v>14</v>
      </c>
      <c r="B32" s="11">
        <f>D32</f>
        <v>-123.47913</v>
      </c>
      <c r="C32" s="20">
        <f>B32/$B$45</f>
        <v>-8.3659473578001561E-3</v>
      </c>
      <c r="D32" s="11">
        <f>'[1]1-3.19'!$D$7</f>
        <v>-123.47913</v>
      </c>
      <c r="E32" s="20">
        <f>D32/$D$45</f>
        <v>-3.5847250154564469E-3</v>
      </c>
      <c r="F32" s="11">
        <f>'[1]1-3.19'!$F$7</f>
        <v>230338</v>
      </c>
      <c r="G32" s="20">
        <f>F32/$F$45</f>
        <v>0.12060250464161885</v>
      </c>
      <c r="H32" s="14">
        <f>'[2]1-6.19'!$B$7</f>
        <v>-190.58227756832846</v>
      </c>
      <c r="I32" s="15">
        <f>H32/$H$45</f>
        <v>-4.9342351675959748E-3</v>
      </c>
      <c r="J32" s="14">
        <f>'[2]1-6.19'!$D$7</f>
        <v>-190.58227756832846</v>
      </c>
      <c r="K32" s="15">
        <f>J32/$J$45</f>
        <v>-3.2837624756814174E-3</v>
      </c>
      <c r="L32" s="14">
        <f>'[2]1-6.19'!$F$7</f>
        <v>274244</v>
      </c>
      <c r="M32" s="15">
        <f>L32/$L$45</f>
        <v>0.14518061286881578</v>
      </c>
      <c r="N32" s="11">
        <f>'[3]1-9.19'!$B$7</f>
        <v>501.65919247401229</v>
      </c>
      <c r="O32" s="20">
        <f>N32/$N$45</f>
        <v>9.2269953542662118E-3</v>
      </c>
      <c r="P32" s="11">
        <f>'[3]1-9.19'!$D$7</f>
        <v>501.65919247401229</v>
      </c>
      <c r="Q32" s="20">
        <f>P32/$P$45</f>
        <v>6.5976536439845915E-3</v>
      </c>
      <c r="R32" s="11">
        <f>'[3]1-9.19'!$F$7</f>
        <v>211953</v>
      </c>
      <c r="S32" s="20">
        <f>R32/$R$45</f>
        <v>0.11890804742790302</v>
      </c>
      <c r="T32" s="14"/>
      <c r="U32" s="15"/>
      <c r="V32" s="14"/>
      <c r="W32" s="15"/>
      <c r="X32" s="14"/>
      <c r="Y32" s="16"/>
    </row>
    <row r="33" spans="1:25" x14ac:dyDescent="0.25">
      <c r="A33" s="17" t="s">
        <v>15</v>
      </c>
      <c r="B33" s="18">
        <f>'[1]1-3.19'!$B$8</f>
        <v>144.56190999999126</v>
      </c>
      <c r="C33" s="20">
        <f t="shared" ref="C33:C44" si="20">B33/$B$45</f>
        <v>9.7943460486235277E-3</v>
      </c>
      <c r="D33" s="18">
        <f>'[1]1-3.19'!$D$8</f>
        <v>14684.999999999998</v>
      </c>
      <c r="E33" s="20">
        <f t="shared" ref="E33:E44" si="21">D33/$D$45</f>
        <v>0.4263205195240517</v>
      </c>
      <c r="F33" s="18">
        <f>'[1]1-3.19'!$F$8</f>
        <v>483728</v>
      </c>
      <c r="G33" s="20">
        <f>F33/$F$45</f>
        <v>0.25327478907206369</v>
      </c>
      <c r="H33" s="21">
        <f>'[2]1-6.19'!$B$8</f>
        <v>9720.4702194556867</v>
      </c>
      <c r="I33" s="22">
        <f>H33/$H$45</f>
        <v>0.25166603429435697</v>
      </c>
      <c r="J33" s="21">
        <f>'[2]1-6.19'!$D$8</f>
        <v>21800.550349455683</v>
      </c>
      <c r="K33" s="22">
        <f>J33/$J$45</f>
        <v>0.37562689511400121</v>
      </c>
      <c r="L33" s="21">
        <f>'[2]1-6.19'!$F$8</f>
        <v>444453</v>
      </c>
      <c r="M33" s="22">
        <f>L33/$L$45</f>
        <v>0.23528667511917775</v>
      </c>
      <c r="N33" s="18">
        <f>'[3]1-9.19'!$B$8</f>
        <v>13862.608400000001</v>
      </c>
      <c r="O33" s="20">
        <f t="shared" ref="O33:O44" si="22">N33/$N$45</f>
        <v>0.25497434358573623</v>
      </c>
      <c r="P33" s="18">
        <f>'[3]1-9.19'!$D$8</f>
        <v>32560.5</v>
      </c>
      <c r="Q33" s="20">
        <f t="shared" ref="Q33:Q45" si="23">P33/$P$45</f>
        <v>0.42822478825819354</v>
      </c>
      <c r="R33" s="18">
        <f>'[3]1-9.19'!$F$8</f>
        <v>424107</v>
      </c>
      <c r="S33" s="20">
        <f>R33/$R$45</f>
        <v>0.23792885814546463</v>
      </c>
      <c r="T33" s="21"/>
      <c r="U33" s="22"/>
      <c r="V33" s="21"/>
      <c r="W33" s="22"/>
      <c r="X33" s="21"/>
      <c r="Y33" s="23"/>
    </row>
    <row r="34" spans="1:25" x14ac:dyDescent="0.25">
      <c r="A34" s="17" t="s">
        <v>16</v>
      </c>
      <c r="B34" s="18">
        <f>D34</f>
        <v>0</v>
      </c>
      <c r="C34" s="20">
        <f t="shared" si="20"/>
        <v>0</v>
      </c>
      <c r="D34" s="18">
        <v>0</v>
      </c>
      <c r="E34" s="20">
        <f t="shared" si="21"/>
        <v>0</v>
      </c>
      <c r="F34" s="18">
        <v>0</v>
      </c>
      <c r="G34" s="20">
        <f t="shared" ref="G34:G44" si="24">F34/$F$45</f>
        <v>0</v>
      </c>
      <c r="H34" s="21">
        <v>0</v>
      </c>
      <c r="I34" s="22">
        <f t="shared" ref="I34:I44" si="25">H34/$H$45</f>
        <v>0</v>
      </c>
      <c r="J34" s="21">
        <v>0</v>
      </c>
      <c r="K34" s="22">
        <f t="shared" ref="K34:K44" si="26">J34/$J$45</f>
        <v>0</v>
      </c>
      <c r="L34" s="21">
        <v>0</v>
      </c>
      <c r="M34" s="22">
        <f t="shared" ref="M34:M44" si="27">L34/$L$45</f>
        <v>0</v>
      </c>
      <c r="N34" s="18">
        <v>0</v>
      </c>
      <c r="O34" s="20">
        <f t="shared" si="22"/>
        <v>0</v>
      </c>
      <c r="P34" s="18">
        <v>0</v>
      </c>
      <c r="Q34" s="20">
        <f t="shared" si="23"/>
        <v>0</v>
      </c>
      <c r="R34" s="18">
        <v>0</v>
      </c>
      <c r="S34" s="20">
        <f t="shared" ref="S34:S45" si="28">R34/$R$45</f>
        <v>0</v>
      </c>
      <c r="T34" s="21"/>
      <c r="U34" s="22"/>
      <c r="V34" s="21"/>
      <c r="W34" s="22"/>
      <c r="X34" s="21"/>
      <c r="Y34" s="23"/>
    </row>
    <row r="35" spans="1:25" x14ac:dyDescent="0.25">
      <c r="A35" s="17" t="s">
        <v>17</v>
      </c>
      <c r="B35" s="18">
        <f>'[1]1-3.19'!$B$9</f>
        <v>7534.6829316252524</v>
      </c>
      <c r="C35" s="20">
        <f t="shared" si="20"/>
        <v>0.51048918763593676</v>
      </c>
      <c r="D35" s="18">
        <f>'[1]1-3.19'!$D$9</f>
        <v>8909.5091346252484</v>
      </c>
      <c r="E35" s="20">
        <f t="shared" si="21"/>
        <v>0.25865213231036571</v>
      </c>
      <c r="F35" s="18">
        <f>'[1]1-3.19'!$F$9</f>
        <v>271862</v>
      </c>
      <c r="G35" s="20">
        <f t="shared" si="24"/>
        <v>0.14234402537523025</v>
      </c>
      <c r="H35" s="21">
        <f>'[2]1-6.19'!$B$9</f>
        <v>11169.180832592292</v>
      </c>
      <c r="I35" s="22">
        <f t="shared" si="25"/>
        <v>0.28917360816856114</v>
      </c>
      <c r="J35" s="21">
        <f>'[2]1-6.19'!$D$9</f>
        <v>14880.186212592287</v>
      </c>
      <c r="K35" s="22">
        <f t="shared" si="26"/>
        <v>0.25638793774276281</v>
      </c>
      <c r="L35" s="21">
        <f>'[2]1-6.19'!$F$9</f>
        <v>255294</v>
      </c>
      <c r="M35" s="22">
        <f t="shared" si="27"/>
        <v>0.13514877037138992</v>
      </c>
      <c r="N35" s="18">
        <f>'[3]1-9.19'!$B$9</f>
        <v>15576.93597044225</v>
      </c>
      <c r="O35" s="20">
        <f t="shared" si="22"/>
        <v>0.28650589481706451</v>
      </c>
      <c r="P35" s="18">
        <f>'[3]1-9.19'!$D$9</f>
        <v>17549.74328044225</v>
      </c>
      <c r="Q35" s="20">
        <f t="shared" si="23"/>
        <v>0.23080834447422607</v>
      </c>
      <c r="R35" s="18">
        <f>'[3]1-9.19'!$F$9</f>
        <v>243492</v>
      </c>
      <c r="S35" s="20">
        <f t="shared" si="28"/>
        <v>0.13660178569925863</v>
      </c>
      <c r="T35" s="21"/>
      <c r="U35" s="22"/>
      <c r="V35" s="21"/>
      <c r="W35" s="22"/>
      <c r="X35" s="21"/>
      <c r="Y35" s="23"/>
    </row>
    <row r="36" spans="1:25" x14ac:dyDescent="0.25">
      <c r="A36" s="17" t="s">
        <v>18</v>
      </c>
      <c r="B36" s="18">
        <f>D36</f>
        <v>-790.35763900953452</v>
      </c>
      <c r="C36" s="20">
        <f t="shared" si="20"/>
        <v>-5.3548242539358561E-2</v>
      </c>
      <c r="D36" s="18">
        <f>'[1]1-3.19'!$D$10</f>
        <v>-790.35763900953452</v>
      </c>
      <c r="E36" s="20">
        <f t="shared" si="21"/>
        <v>-2.2944887931382205E-2</v>
      </c>
      <c r="F36" s="18">
        <f>'[1]1-3.19'!$F$10</f>
        <v>98572</v>
      </c>
      <c r="G36" s="20">
        <f t="shared" si="24"/>
        <v>5.1611241252132317E-2</v>
      </c>
      <c r="H36" s="21">
        <f>'[2]1-6.19'!$B$10</f>
        <v>-189.37644318986685</v>
      </c>
      <c r="I36" s="22">
        <f t="shared" si="25"/>
        <v>-4.9030157359026558E-3</v>
      </c>
      <c r="J36" s="21">
        <f>'[2]1-6.19'!$D$10</f>
        <v>-189.37644318986685</v>
      </c>
      <c r="K36" s="22">
        <f t="shared" si="26"/>
        <v>-3.2629857605828202E-3</v>
      </c>
      <c r="L36" s="21">
        <f>'[2]1-6.19'!$F$10</f>
        <v>95801</v>
      </c>
      <c r="M36" s="22">
        <f t="shared" si="27"/>
        <v>5.0715595941735907E-2</v>
      </c>
      <c r="N36" s="18">
        <f>'[3]1-9.19'!B10</f>
        <v>-492.57747432317802</v>
      </c>
      <c r="O36" s="20">
        <f t="shared" si="22"/>
        <v>-9.0599557137221124E-3</v>
      </c>
      <c r="P36" s="18">
        <f>'[3]1-9.19'!$D$10</f>
        <v>-492.57747432317802</v>
      </c>
      <c r="Q36" s="20">
        <f t="shared" si="23"/>
        <v>-6.4782139292332329E-3</v>
      </c>
      <c r="R36" s="18">
        <f>'[3]1-9.19'!$F$10</f>
        <v>80450</v>
      </c>
      <c r="S36" s="20">
        <f t="shared" si="28"/>
        <v>4.5133366433005424E-2</v>
      </c>
      <c r="T36" s="21"/>
      <c r="U36" s="22"/>
      <c r="V36" s="21"/>
      <c r="W36" s="22"/>
      <c r="X36" s="21"/>
      <c r="Y36" s="23"/>
    </row>
    <row r="37" spans="1:25" x14ac:dyDescent="0.25">
      <c r="A37" s="17" t="s">
        <v>19</v>
      </c>
      <c r="B37" s="18">
        <f>'[1]1-3.19'!$B$11</f>
        <v>3153.5898700000002</v>
      </c>
      <c r="C37" s="20">
        <f t="shared" si="20"/>
        <v>0.21366174867373816</v>
      </c>
      <c r="D37" s="18">
        <f>'[1]1-3.19'!$D$11</f>
        <v>3153.5898700000002</v>
      </c>
      <c r="E37" s="20">
        <f t="shared" si="21"/>
        <v>9.1551928617241193E-2</v>
      </c>
      <c r="F37" s="18">
        <f>'[1]1-3.19'!$F$11</f>
        <v>82440</v>
      </c>
      <c r="G37" s="20">
        <f t="shared" si="24"/>
        <v>4.3164699192730069E-2</v>
      </c>
      <c r="H37" s="21">
        <f>'[2]1-6.19'!$B$11</f>
        <v>1232.7859506195568</v>
      </c>
      <c r="I37" s="22">
        <f t="shared" si="25"/>
        <v>3.1917216381698435E-2</v>
      </c>
      <c r="J37" s="21">
        <f>'[2]1-6.19'!$D$11</f>
        <v>1464.4629206195575</v>
      </c>
      <c r="K37" s="22">
        <f t="shared" si="26"/>
        <v>2.5232925364915896E-2</v>
      </c>
      <c r="L37" s="21">
        <f>'[2]1-6.19'!$F$11</f>
        <v>90745</v>
      </c>
      <c r="M37" s="22">
        <f t="shared" si="27"/>
        <v>4.8039026249546715E-2</v>
      </c>
      <c r="N37" s="18">
        <f>'[3]1-9.19'!B11</f>
        <v>-1971.9460249532617</v>
      </c>
      <c r="O37" s="20">
        <f t="shared" si="22"/>
        <v>-3.6269916078633488E-2</v>
      </c>
      <c r="P37" s="18">
        <f>'[3]1-9.19'!$D$11</f>
        <v>-4701.286684953262</v>
      </c>
      <c r="Q37" s="20">
        <f t="shared" si="23"/>
        <v>-6.1829747553175642E-2</v>
      </c>
      <c r="R37" s="18">
        <f>'[3]1-9.19'!$F$11</f>
        <v>86825</v>
      </c>
      <c r="S37" s="20">
        <f t="shared" si="28"/>
        <v>4.8709814052774345E-2</v>
      </c>
      <c r="T37" s="21"/>
      <c r="U37" s="22"/>
      <c r="V37" s="21"/>
      <c r="W37" s="22"/>
      <c r="X37" s="21"/>
      <c r="Y37" s="23"/>
    </row>
    <row r="38" spans="1:25" x14ac:dyDescent="0.25">
      <c r="A38" s="17" t="s">
        <v>20</v>
      </c>
      <c r="B38" s="18">
        <f>D38-'[4]דוח התפתחות קרן הון '!$N$133/1000</f>
        <v>-499.05165583999769</v>
      </c>
      <c r="C38" s="20">
        <f t="shared" si="20"/>
        <v>-3.3811704711398778E-2</v>
      </c>
      <c r="D38" s="18">
        <f>'[5](459) דו''''ח תשואה לאפיק'!$F$30/1000</f>
        <v>3271.8674700000001</v>
      </c>
      <c r="E38" s="20">
        <f t="shared" si="21"/>
        <v>9.4985647914487215E-2</v>
      </c>
      <c r="F38" s="18">
        <f>'[6]11'!$M$175+'[6]11'!$N$175</f>
        <v>4984</v>
      </c>
      <c r="G38" s="20">
        <f t="shared" si="24"/>
        <v>2.6095689080126959E-3</v>
      </c>
      <c r="H38" s="21">
        <f>J38-'[7]דוח התפתחות קרן הון '!$O$140/1000</f>
        <v>800.69517116000043</v>
      </c>
      <c r="I38" s="22">
        <f t="shared" si="25"/>
        <v>2.07302500655943E-2</v>
      </c>
      <c r="J38" s="21">
        <f>'[8](459) דו''''ח תשואה לאפיק'!$F$32/1000</f>
        <v>4581.3940199999997</v>
      </c>
      <c r="K38" s="22">
        <f t="shared" si="26"/>
        <v>7.8938136122302965E-2</v>
      </c>
      <c r="L38" s="21">
        <f>'[9]11'!$M$175+'[9]11'!$N$175</f>
        <v>5012</v>
      </c>
      <c r="M38" s="22">
        <f t="shared" si="27"/>
        <v>2.6532767597413427E-3</v>
      </c>
      <c r="N38" s="18">
        <f>P38-'[10]דוח התפתחות קרן הון '!$N$143/1000</f>
        <v>879.65921926000055</v>
      </c>
      <c r="O38" s="20">
        <f t="shared" si="22"/>
        <v>1.6179533139662219E-2</v>
      </c>
      <c r="P38" s="18">
        <f>'[11](459) דו''''ח תשואה לאפיק'!$F$30/1000</f>
        <v>4605.6605599999994</v>
      </c>
      <c r="Q38" s="20">
        <f t="shared" si="23"/>
        <v>6.0572104792466733E-2</v>
      </c>
      <c r="R38" s="18">
        <f>'[12]11'!$M$175+'[12]11'!$N$175</f>
        <v>11119</v>
      </c>
      <c r="S38" s="20">
        <f t="shared" si="28"/>
        <v>6.2378856602683316E-3</v>
      </c>
      <c r="T38" s="21"/>
      <c r="U38" s="22"/>
      <c r="V38" s="21"/>
      <c r="W38" s="22"/>
      <c r="X38" s="21"/>
      <c r="Y38" s="23"/>
    </row>
    <row r="39" spans="1:25" x14ac:dyDescent="0.25">
      <c r="A39" s="17" t="s">
        <v>21</v>
      </c>
      <c r="B39" s="18">
        <v>0</v>
      </c>
      <c r="C39" s="20">
        <f t="shared" si="20"/>
        <v>0</v>
      </c>
      <c r="D39" s="18">
        <v>0</v>
      </c>
      <c r="E39" s="20">
        <f t="shared" si="21"/>
        <v>0</v>
      </c>
      <c r="F39" s="18">
        <v>0</v>
      </c>
      <c r="G39" s="20">
        <f t="shared" si="24"/>
        <v>0</v>
      </c>
      <c r="H39" s="21">
        <v>0</v>
      </c>
      <c r="I39" s="22">
        <f t="shared" si="25"/>
        <v>0</v>
      </c>
      <c r="J39" s="21">
        <v>0</v>
      </c>
      <c r="K39" s="22">
        <f t="shared" si="26"/>
        <v>0</v>
      </c>
      <c r="L39" s="21">
        <v>0</v>
      </c>
      <c r="M39" s="22">
        <f t="shared" si="27"/>
        <v>0</v>
      </c>
      <c r="N39" s="18">
        <v>0</v>
      </c>
      <c r="O39" s="20">
        <f t="shared" si="22"/>
        <v>0</v>
      </c>
      <c r="P39" s="18">
        <v>0</v>
      </c>
      <c r="Q39" s="20">
        <f t="shared" si="23"/>
        <v>0</v>
      </c>
      <c r="R39" s="18">
        <f>'[12]11'!$M$189+'[12]11'!$N$189</f>
        <v>0</v>
      </c>
      <c r="S39" s="20">
        <f t="shared" si="28"/>
        <v>0</v>
      </c>
      <c r="T39" s="21"/>
      <c r="U39" s="22"/>
      <c r="V39" s="21"/>
      <c r="W39" s="22"/>
      <c r="X39" s="21"/>
      <c r="Y39" s="23"/>
    </row>
    <row r="40" spans="1:25" x14ac:dyDescent="0.25">
      <c r="A40" s="17" t="s">
        <v>22</v>
      </c>
      <c r="B40" s="18">
        <f>D40</f>
        <v>253.55599999999998</v>
      </c>
      <c r="C40" s="20">
        <f t="shared" si="20"/>
        <v>1.7178904226603932E-2</v>
      </c>
      <c r="D40" s="18">
        <f>'[1]1-3.19'!$D$12</f>
        <v>253.55599999999998</v>
      </c>
      <c r="E40" s="20">
        <f t="shared" si="21"/>
        <v>7.3609891486850834E-3</v>
      </c>
      <c r="F40" s="18">
        <f>'[1]1-3.19'!$F$12</f>
        <v>90273</v>
      </c>
      <c r="G40" s="20">
        <f t="shared" si="24"/>
        <v>4.7265973923160134E-2</v>
      </c>
      <c r="H40" s="21">
        <f>'[2]1-6.19'!$B$12</f>
        <v>812.66365310673598</v>
      </c>
      <c r="I40" s="22">
        <f t="shared" si="25"/>
        <v>2.10401178312534E-2</v>
      </c>
      <c r="J40" s="21">
        <f>'[2]1-6.19'!$D$12</f>
        <v>812.66365310673598</v>
      </c>
      <c r="K40" s="22">
        <f t="shared" si="26"/>
        <v>1.4002321954964163E-2</v>
      </c>
      <c r="L40" s="21">
        <f>'[2]1-6.19'!$F$12</f>
        <v>68307</v>
      </c>
      <c r="M40" s="22">
        <f t="shared" si="27"/>
        <v>3.6160689470800457E-2</v>
      </c>
      <c r="N40" s="18">
        <f>'[3]1-9.19'!$B$12</f>
        <v>1203.8820999390014</v>
      </c>
      <c r="O40" s="20">
        <f t="shared" si="22"/>
        <v>2.2142950253616379E-2</v>
      </c>
      <c r="P40" s="18">
        <f>'[3]1-9.19'!$D$12</f>
        <v>1203.8820999390014</v>
      </c>
      <c r="Q40" s="20">
        <f t="shared" si="23"/>
        <v>1.5833054078844253E-2</v>
      </c>
      <c r="R40" s="18">
        <f>'[3]1-9.19'!$F$12</f>
        <v>60545</v>
      </c>
      <c r="S40" s="20">
        <f t="shared" si="28"/>
        <v>3.3966434688456351E-2</v>
      </c>
      <c r="T40" s="21"/>
      <c r="U40" s="22"/>
      <c r="V40" s="21"/>
      <c r="W40" s="22"/>
      <c r="X40" s="21"/>
      <c r="Y40" s="23"/>
    </row>
    <row r="41" spans="1:25" x14ac:dyDescent="0.25">
      <c r="A41" s="17" t="s">
        <v>23</v>
      </c>
      <c r="B41" s="18">
        <f>D41</f>
        <v>0</v>
      </c>
      <c r="C41" s="20">
        <f t="shared" si="20"/>
        <v>0</v>
      </c>
      <c r="D41" s="18">
        <v>0</v>
      </c>
      <c r="E41" s="20">
        <f t="shared" si="21"/>
        <v>0</v>
      </c>
      <c r="F41" s="18">
        <v>0</v>
      </c>
      <c r="G41" s="20">
        <f t="shared" si="24"/>
        <v>0</v>
      </c>
      <c r="H41" s="21">
        <v>0</v>
      </c>
      <c r="I41" s="22">
        <f t="shared" si="25"/>
        <v>0</v>
      </c>
      <c r="J41" s="21">
        <v>0</v>
      </c>
      <c r="K41" s="22">
        <f t="shared" si="26"/>
        <v>0</v>
      </c>
      <c r="L41" s="21">
        <v>0</v>
      </c>
      <c r="M41" s="22">
        <f t="shared" si="27"/>
        <v>0</v>
      </c>
      <c r="N41" s="18">
        <v>0</v>
      </c>
      <c r="O41" s="20">
        <f t="shared" si="22"/>
        <v>0</v>
      </c>
      <c r="P41" s="18">
        <v>0</v>
      </c>
      <c r="Q41" s="20">
        <f t="shared" si="23"/>
        <v>0</v>
      </c>
      <c r="R41" s="18">
        <v>0</v>
      </c>
      <c r="S41" s="20">
        <f t="shared" si="28"/>
        <v>0</v>
      </c>
      <c r="T41" s="21"/>
      <c r="U41" s="22"/>
      <c r="V41" s="21"/>
      <c r="W41" s="22"/>
      <c r="X41" s="21"/>
      <c r="Y41" s="23"/>
    </row>
    <row r="42" spans="1:25" x14ac:dyDescent="0.25">
      <c r="A42" s="17" t="s">
        <v>24</v>
      </c>
      <c r="B42" s="18">
        <f>D42</f>
        <v>10.030610000000001</v>
      </c>
      <c r="C42" s="20">
        <f t="shared" si="20"/>
        <v>6.795930229393732E-4</v>
      </c>
      <c r="D42" s="18">
        <f>'[5](459) דו''''ח תשואה לאפיק'!$F$29/1000</f>
        <v>10.030610000000001</v>
      </c>
      <c r="E42" s="20">
        <f t="shared" si="21"/>
        <v>2.9119883325455563E-4</v>
      </c>
      <c r="F42" s="18">
        <f>'[6]11'!$M$217+'[6]11'!$N$217</f>
        <v>1549</v>
      </c>
      <c r="G42" s="20">
        <f t="shared" si="24"/>
        <v>8.1103977498227654E-4</v>
      </c>
      <c r="H42" s="21">
        <f>J42</f>
        <v>393.91841999999997</v>
      </c>
      <c r="I42" s="22">
        <f t="shared" si="25"/>
        <v>1.0198671911825493E-2</v>
      </c>
      <c r="J42" s="21">
        <f>'[8](459) דו''''ח תשואה לאפיק'!$F$4/1000</f>
        <v>393.91841999999997</v>
      </c>
      <c r="K42" s="22">
        <f t="shared" si="26"/>
        <v>6.7872760394100552E-3</v>
      </c>
      <c r="L42" s="21">
        <f>'[9]11'!$M$217+'[9]11'!$N$217</f>
        <v>2131</v>
      </c>
      <c r="M42" s="22">
        <f t="shared" si="27"/>
        <v>1.1281190692355948E-3</v>
      </c>
      <c r="N42" s="18">
        <f>P42</f>
        <v>703.40093999999999</v>
      </c>
      <c r="O42" s="20">
        <f t="shared" si="22"/>
        <v>1.2937622399698588E-2</v>
      </c>
      <c r="P42" s="18">
        <f>'[11](459) דו''''ח תשואה לאפיק'!$I$131</f>
        <v>703.40093999999999</v>
      </c>
      <c r="Q42" s="20">
        <f t="shared" si="23"/>
        <v>9.2508935241201549E-3</v>
      </c>
      <c r="R42" s="18">
        <f>'[12]11'!$M$217+'[12]11'!$N$217</f>
        <v>5412</v>
      </c>
      <c r="S42" s="20">
        <f t="shared" si="28"/>
        <v>3.0361936499120616E-3</v>
      </c>
      <c r="T42" s="21"/>
      <c r="U42" s="22"/>
      <c r="V42" s="21"/>
      <c r="W42" s="22"/>
      <c r="X42" s="21"/>
      <c r="Y42" s="23"/>
    </row>
    <row r="43" spans="1:25" x14ac:dyDescent="0.25">
      <c r="A43" s="17" t="s">
        <v>25</v>
      </c>
      <c r="B43" s="18">
        <f>D43</f>
        <v>5362.092999999998</v>
      </c>
      <c r="C43" s="20">
        <f t="shared" si="20"/>
        <v>0.36329206211307691</v>
      </c>
      <c r="D43" s="18">
        <f>'[1]1-3.19'!$D$13</f>
        <v>5362.092999999998</v>
      </c>
      <c r="E43" s="20">
        <f t="shared" si="21"/>
        <v>0.15566702577434663</v>
      </c>
      <c r="F43" s="18">
        <f>'[1]1-3.19'!$F$13</f>
        <v>587889</v>
      </c>
      <c r="G43" s="20">
        <f t="shared" si="24"/>
        <v>0.30781237073889967</v>
      </c>
      <c r="H43" s="21">
        <f>'[2]1-6.19'!$B$13</f>
        <v>13909.153</v>
      </c>
      <c r="I43" s="22">
        <f t="shared" si="25"/>
        <v>0.36011235021297894</v>
      </c>
      <c r="J43" s="21">
        <f>'[2]1-6.19'!$D$13</f>
        <v>13909.153</v>
      </c>
      <c r="K43" s="22">
        <f t="shared" si="26"/>
        <v>0.23965688348716593</v>
      </c>
      <c r="L43" s="21">
        <f>'[2]1-6.19'!$F$13</f>
        <v>589566</v>
      </c>
      <c r="M43" s="22">
        <f t="shared" si="27"/>
        <v>0.31210729571701207</v>
      </c>
      <c r="N43" s="18">
        <f>'[3]1-9.19'!$B$13</f>
        <v>21476.148949999999</v>
      </c>
      <c r="O43" s="20">
        <f t="shared" si="22"/>
        <v>0.39500985840988967</v>
      </c>
      <c r="P43" s="18">
        <f>'[3]1-9.19'!$D$13</f>
        <v>21476.148949999999</v>
      </c>
      <c r="Q43" s="20">
        <f t="shared" si="23"/>
        <v>0.28244711649744864</v>
      </c>
      <c r="R43" s="18">
        <f>'[3]1-9.19'!$F$13</f>
        <v>591002</v>
      </c>
      <c r="S43" s="20">
        <f t="shared" si="28"/>
        <v>0.33155885430253662</v>
      </c>
      <c r="T43" s="21"/>
      <c r="U43" s="22"/>
      <c r="V43" s="21"/>
      <c r="W43" s="22"/>
      <c r="X43" s="21"/>
      <c r="Y43" s="23"/>
    </row>
    <row r="44" spans="1:25" x14ac:dyDescent="0.25">
      <c r="A44" s="17" t="s">
        <v>26</v>
      </c>
      <c r="B44" s="18">
        <f>'[1]1-3.19'!$B$14-B42-B38</f>
        <v>-285.89520293243709</v>
      </c>
      <c r="C44" s="20">
        <f t="shared" si="20"/>
        <v>-1.9369947112361108E-2</v>
      </c>
      <c r="D44" s="18">
        <f>'[1]1-3.19'!$D$14-D42-D38</f>
        <v>-285.89520293243686</v>
      </c>
      <c r="E44" s="20">
        <f t="shared" si="21"/>
        <v>-8.2998291755935084E-3</v>
      </c>
      <c r="F44" s="18">
        <f>'[6]11'!$M$209+'[6]11'!$N$209+'[6]11'!$M$234+'[6]11'!$N$234+'[6]11'!$M$197+'[6]11'!$N$197</f>
        <v>58259</v>
      </c>
      <c r="G44" s="20">
        <f t="shared" si="24"/>
        <v>3.0503787121170075E-2</v>
      </c>
      <c r="H44" s="21">
        <f>J44-'[7]דוח התפתחות קרן הון '!$O$147/1000</f>
        <v>965.5735049839235</v>
      </c>
      <c r="I44" s="22">
        <f t="shared" si="25"/>
        <v>2.4999002037230031E-2</v>
      </c>
      <c r="J44" s="21">
        <f>'[2]1-6.19'!$D$14-J42-J38</f>
        <v>575.4081449839241</v>
      </c>
      <c r="K44" s="22">
        <f t="shared" si="26"/>
        <v>9.9143724107412269E-3</v>
      </c>
      <c r="L44" s="21">
        <f>'[9]11'!$M$209+'[9]11'!$M$197+'[9]11'!$M$234+'[9]11'!$N$234</f>
        <v>63432</v>
      </c>
      <c r="M44" s="22">
        <f t="shared" si="27"/>
        <v>3.3579938432544462E-2</v>
      </c>
      <c r="N44" s="18">
        <f>P44</f>
        <v>2628.8691364211727</v>
      </c>
      <c r="O44" s="20">
        <f t="shared" si="22"/>
        <v>4.8352673832421735E-2</v>
      </c>
      <c r="P44" s="18">
        <f>'[11](459) דו''''ח תשואה לאפיק'!$E$238-P42-P38</f>
        <v>2628.8691364211727</v>
      </c>
      <c r="Q44" s="20">
        <f t="shared" si="23"/>
        <v>3.4574006213125008E-2</v>
      </c>
      <c r="R44" s="18">
        <f>'[12]11'!$M$197+'[12]11'!$N$197+'[12]11'!$M$234+'[12]11'!$N$234+'[12]11'!$M$209+'[12]11'!$N$209</f>
        <v>67590</v>
      </c>
      <c r="S44" s="20">
        <f t="shared" si="28"/>
        <v>3.7918759940420592E-2</v>
      </c>
      <c r="T44" s="21"/>
      <c r="U44" s="22"/>
      <c r="V44" s="21"/>
      <c r="W44" s="22"/>
      <c r="X44" s="21"/>
      <c r="Y44" s="23"/>
    </row>
    <row r="45" spans="1:25" x14ac:dyDescent="0.25">
      <c r="A45" s="24" t="s">
        <v>27</v>
      </c>
      <c r="B45" s="25">
        <f t="shared" ref="B45:P45" si="29">SUM(B32:B44)</f>
        <v>14759.730693843272</v>
      </c>
      <c r="C45" s="47">
        <f t="shared" si="29"/>
        <v>1</v>
      </c>
      <c r="D45" s="25">
        <f t="shared" si="29"/>
        <v>34445.914112683276</v>
      </c>
      <c r="E45" s="47">
        <f t="shared" si="29"/>
        <v>0.99999999999999989</v>
      </c>
      <c r="F45" s="25">
        <f t="shared" si="29"/>
        <v>1909894</v>
      </c>
      <c r="G45" s="47">
        <f t="shared" si="29"/>
        <v>1</v>
      </c>
      <c r="H45" s="27">
        <f t="shared" si="29"/>
        <v>38624.482031159998</v>
      </c>
      <c r="I45" s="49">
        <f t="shared" si="29"/>
        <v>0.99999999999999989</v>
      </c>
      <c r="J45" s="27">
        <f t="shared" si="29"/>
        <v>58037.777999999991</v>
      </c>
      <c r="K45" s="49">
        <f t="shared" si="29"/>
        <v>1.0000000000000002</v>
      </c>
      <c r="L45" s="27">
        <f t="shared" si="29"/>
        <v>1888985</v>
      </c>
      <c r="M45" s="49">
        <f t="shared" si="29"/>
        <v>1</v>
      </c>
      <c r="N45" s="25">
        <f t="shared" si="29"/>
        <v>54368.640409259999</v>
      </c>
      <c r="O45" s="47">
        <f t="shared" si="29"/>
        <v>0.99999999999999978</v>
      </c>
      <c r="P45" s="25">
        <f t="shared" si="29"/>
        <v>76035.999999999985</v>
      </c>
      <c r="Q45" s="48">
        <f t="shared" si="23"/>
        <v>1</v>
      </c>
      <c r="R45" s="25">
        <f>SUM(R32:R44)</f>
        <v>1782495</v>
      </c>
      <c r="S45" s="48">
        <f t="shared" si="28"/>
        <v>1</v>
      </c>
      <c r="T45" s="27"/>
      <c r="U45" s="28"/>
      <c r="V45" s="27"/>
      <c r="W45" s="28"/>
      <c r="X45" s="27"/>
      <c r="Y45" s="29"/>
    </row>
    <row r="46" spans="1:25" x14ac:dyDescent="0.25">
      <c r="A46" s="43" t="s">
        <v>28</v>
      </c>
      <c r="B46" s="11">
        <f>'[1]1-3.19'!$B$28</f>
        <v>14408.275693843274</v>
      </c>
      <c r="C46" s="13">
        <f>B46/B48</f>
        <v>0.97618825117543628</v>
      </c>
      <c r="D46" s="11">
        <f>'[1]1-3.19'!$D$28</f>
        <v>34094.459112683267</v>
      </c>
      <c r="E46" s="13">
        <f>D46/D48</f>
        <v>0.98979690308550727</v>
      </c>
      <c r="F46" s="32">
        <f>'[1]1-3.19'!$F$28</f>
        <v>1859636</v>
      </c>
      <c r="G46" s="13">
        <f>F46/F48</f>
        <v>0.9736854506061593</v>
      </c>
      <c r="H46" s="14">
        <f>'[2]1-6.19'!$B$28</f>
        <v>34958.482031160005</v>
      </c>
      <c r="I46" s="16">
        <f>H46/$H$48</f>
        <v>0.90508610582680482</v>
      </c>
      <c r="J46" s="14">
        <f>'[2]1-6.19'!$D$28</f>
        <v>54371.777999999991</v>
      </c>
      <c r="K46" s="16">
        <f>J46/$J$48</f>
        <v>0.93683424613533617</v>
      </c>
      <c r="L46" s="33">
        <f>'[2]1-6.19'!$F$28</f>
        <v>1838704</v>
      </c>
      <c r="M46" s="16">
        <f>L46/L48</f>
        <v>0.97338200144522058</v>
      </c>
      <c r="N46" s="11">
        <f>'[3]1-9.19'!B28</f>
        <v>51522.640409259999</v>
      </c>
      <c r="O46" s="13">
        <f>N46/N48</f>
        <v>0.94765364779077177</v>
      </c>
      <c r="P46" s="11">
        <f>'[3]1-9.19'!$D$28</f>
        <v>73189.999999999985</v>
      </c>
      <c r="Q46" s="13">
        <f>P46/P48</f>
        <v>0.9625703614077542</v>
      </c>
      <c r="R46" s="32">
        <f>'[3]1-9.19'!$F$28</f>
        <v>1686169</v>
      </c>
      <c r="S46" s="13">
        <f>R46/R48</f>
        <v>0.94596001671813945</v>
      </c>
      <c r="T46" s="14"/>
      <c r="U46" s="16"/>
      <c r="V46" s="14"/>
      <c r="W46" s="16"/>
      <c r="X46" s="33"/>
      <c r="Y46" s="16"/>
    </row>
    <row r="47" spans="1:25" x14ac:dyDescent="0.25">
      <c r="A47" s="44" t="s">
        <v>29</v>
      </c>
      <c r="B47" s="18">
        <f>'[1]1-3.19'!$B$29</f>
        <v>351.45499999999998</v>
      </c>
      <c r="C47" s="20">
        <f>B47/B48</f>
        <v>2.3811748824563744E-2</v>
      </c>
      <c r="D47" s="18">
        <f>'[1]1-3.19'!$D$29</f>
        <v>351.45499999999998</v>
      </c>
      <c r="E47" s="20">
        <f>D47/D48</f>
        <v>1.0203096914492723E-2</v>
      </c>
      <c r="F47" s="35">
        <f>'[1]1-3.19'!$F$29</f>
        <v>50258</v>
      </c>
      <c r="G47" s="20">
        <f>F47/F48</f>
        <v>2.6314549393840706E-2</v>
      </c>
      <c r="H47" s="21">
        <f>'[2]1-6.19'!$B$29</f>
        <v>3666</v>
      </c>
      <c r="I47" s="23">
        <f>H47/H48</f>
        <v>9.4913894173195193E-2</v>
      </c>
      <c r="J47" s="21">
        <f>'[2]1-6.19'!$D$29</f>
        <v>3666</v>
      </c>
      <c r="K47" s="23">
        <f>J47/J48</f>
        <v>6.3165753864663818E-2</v>
      </c>
      <c r="L47" s="36">
        <f>'[2]1-6.19'!$F$29</f>
        <v>50281</v>
      </c>
      <c r="M47" s="23">
        <f>L47/L48</f>
        <v>2.6617998554779417E-2</v>
      </c>
      <c r="N47" s="18">
        <f>'[3]1-9.19'!$B$29</f>
        <v>2846</v>
      </c>
      <c r="O47" s="20">
        <f>N47/N48</f>
        <v>5.2346352209228189E-2</v>
      </c>
      <c r="P47" s="18">
        <f>'[3]1-9.19'!$D$29</f>
        <v>2846</v>
      </c>
      <c r="Q47" s="20">
        <f>P47/P48</f>
        <v>3.7429638592245788E-2</v>
      </c>
      <c r="R47" s="35">
        <f>'[3]1-9.19'!$F$29</f>
        <v>96326</v>
      </c>
      <c r="S47" s="20">
        <f>R47/R48</f>
        <v>5.4039983281860542E-2</v>
      </c>
      <c r="T47" s="21"/>
      <c r="U47" s="23"/>
      <c r="V47" s="21"/>
      <c r="W47" s="23"/>
      <c r="X47" s="36"/>
      <c r="Y47" s="23"/>
    </row>
    <row r="48" spans="1:25" x14ac:dyDescent="0.25">
      <c r="A48" s="45" t="s">
        <v>27</v>
      </c>
      <c r="B48" s="25">
        <f>SUM(B46:B47)</f>
        <v>14759.730693843274</v>
      </c>
      <c r="C48" s="39">
        <f>C46+C47</f>
        <v>1</v>
      </c>
      <c r="D48" s="25">
        <f>SUM(D46:D47)</f>
        <v>34445.914112683269</v>
      </c>
      <c r="E48" s="39">
        <f>E47+E46</f>
        <v>1</v>
      </c>
      <c r="F48" s="25">
        <f>SUM(F46:F47)</f>
        <v>1909894</v>
      </c>
      <c r="G48" s="39">
        <f>G47+G46</f>
        <v>1</v>
      </c>
      <c r="H48" s="27">
        <f>SUM(H46:H47)</f>
        <v>38624.482031160005</v>
      </c>
      <c r="I48" s="49">
        <f>SUM(I46:I47)</f>
        <v>1</v>
      </c>
      <c r="J48" s="27">
        <f>SUM(J46:J47)</f>
        <v>58037.777999999991</v>
      </c>
      <c r="K48" s="49">
        <f>SUM(K46:K47)</f>
        <v>1</v>
      </c>
      <c r="L48" s="42">
        <f t="shared" ref="L48:S48" si="30">L46+L47</f>
        <v>1888985</v>
      </c>
      <c r="M48" s="41">
        <f t="shared" si="30"/>
        <v>1</v>
      </c>
      <c r="N48" s="38">
        <f t="shared" si="30"/>
        <v>54368.640409259999</v>
      </c>
      <c r="O48" s="46">
        <f t="shared" si="30"/>
        <v>1</v>
      </c>
      <c r="P48" s="38">
        <f t="shared" si="30"/>
        <v>76035.999999999985</v>
      </c>
      <c r="Q48" s="39">
        <f t="shared" si="30"/>
        <v>1</v>
      </c>
      <c r="R48" s="38">
        <f t="shared" si="30"/>
        <v>1782495</v>
      </c>
      <c r="S48" s="39">
        <f t="shared" si="30"/>
        <v>1</v>
      </c>
      <c r="T48" s="40"/>
      <c r="U48" s="41"/>
      <c r="V48" s="40"/>
      <c r="W48" s="41"/>
      <c r="X48" s="42"/>
      <c r="Y48" s="41"/>
    </row>
    <row r="49" spans="1:25" x14ac:dyDescent="0.25">
      <c r="A49" s="31" t="s">
        <v>30</v>
      </c>
      <c r="B49" s="11">
        <f>'[1]1-3.19'!$B$37</f>
        <v>10709.355581625245</v>
      </c>
      <c r="C49" s="13">
        <f>B49/B51</f>
        <v>0.7255793350004982</v>
      </c>
      <c r="D49" s="11">
        <f>'[1]1-3.19'!$D$37</f>
        <v>26624.619874625241</v>
      </c>
      <c r="E49" s="13">
        <f>D49/D51</f>
        <v>0.77293985543620214</v>
      </c>
      <c r="F49" s="32">
        <f>'[1]1-3.19'!$F$37</f>
        <v>1425919</v>
      </c>
      <c r="G49" s="13">
        <f>F49/F51</f>
        <v>0.74659588437892366</v>
      </c>
      <c r="H49" s="14">
        <f>'[2]1-6.19'!$B$37</f>
        <v>21931.854725099212</v>
      </c>
      <c r="I49" s="16">
        <f>H49/H51</f>
        <v>0.56782262367702063</v>
      </c>
      <c r="J49" s="14">
        <f>'[2]1-6.19'!$D$37</f>
        <v>37954.617205099203</v>
      </c>
      <c r="K49" s="16">
        <f>J49/$J$51</f>
        <v>0.65396399574599851</v>
      </c>
      <c r="L49" s="33">
        <f>'[2]1-6.19'!$F$37</f>
        <v>1380058</v>
      </c>
      <c r="M49" s="16">
        <f>L49/L51</f>
        <v>0.73058176745712644</v>
      </c>
      <c r="N49" s="11">
        <f>'[3]1-9.19'!$B$37</f>
        <v>27969.257537963003</v>
      </c>
      <c r="O49" s="13">
        <f>N49/N51</f>
        <v>0.51443731767843348</v>
      </c>
      <c r="P49" s="11">
        <f>'[3]1-9.19'!$D$37</f>
        <v>45910.61578796299</v>
      </c>
      <c r="Q49" s="13">
        <f>P49/P51</f>
        <v>0.60380103882322844</v>
      </c>
      <c r="R49" s="32">
        <f>'[3]1-9.19'!$F$37</f>
        <v>910578</v>
      </c>
      <c r="S49" s="13">
        <f>R49/R51</f>
        <v>0.51084463070022634</v>
      </c>
      <c r="T49" s="14"/>
      <c r="U49" s="16"/>
      <c r="V49" s="14"/>
      <c r="W49" s="16"/>
      <c r="X49" s="33"/>
      <c r="Y49" s="16"/>
    </row>
    <row r="50" spans="1:25" hidden="1" x14ac:dyDescent="0.25">
      <c r="A50" s="54" t="s">
        <v>31</v>
      </c>
      <c r="B50" s="60">
        <f>'[1]1-3.19'!$B$38</f>
        <v>4050.3751122180288</v>
      </c>
      <c r="C50" s="61">
        <f>B50/B51</f>
        <v>0.27442066499950174</v>
      </c>
      <c r="D50" s="60">
        <f>'[1]1-3.19'!$D$38</f>
        <v>7821.2942380580262</v>
      </c>
      <c r="E50" s="61">
        <f>D50/D51</f>
        <v>0.22706014456379781</v>
      </c>
      <c r="F50" s="62">
        <f>'[1]1-3.19'!$F$38</f>
        <v>483975</v>
      </c>
      <c r="G50" s="61">
        <f>F50/F51</f>
        <v>0.25340411562107634</v>
      </c>
      <c r="H50" s="63">
        <f>'[2]1-6.19'!$B$38</f>
        <v>16692.627306060793</v>
      </c>
      <c r="I50" s="64">
        <f>H50/H51</f>
        <v>0.43217737632297937</v>
      </c>
      <c r="J50" s="63">
        <f>'[2]1-6.19'!$D$38</f>
        <v>20083.160794900792</v>
      </c>
      <c r="K50" s="65">
        <f>J50/$J$51</f>
        <v>0.34603600425400149</v>
      </c>
      <c r="L50" s="66">
        <f>'[2]1-6.19'!$F$38</f>
        <v>508927</v>
      </c>
      <c r="M50" s="64">
        <f>L50/L51</f>
        <v>0.26941823254287356</v>
      </c>
      <c r="N50" s="60">
        <f>'[3]1-9.19'!$B$38</f>
        <v>26399.382871296995</v>
      </c>
      <c r="O50" s="61">
        <f>N50/N51</f>
        <v>0.48556268232156646</v>
      </c>
      <c r="P50" s="60">
        <f>'[3]1-9.19'!$D$38</f>
        <v>30125.384212036995</v>
      </c>
      <c r="Q50" s="61">
        <f>P50/P51</f>
        <v>0.39619896117677156</v>
      </c>
      <c r="R50" s="62">
        <f>'[3]1-9.19'!$F$38</f>
        <v>871917</v>
      </c>
      <c r="S50" s="61">
        <f>R50/R51</f>
        <v>0.48915536929977366</v>
      </c>
      <c r="T50" s="63"/>
      <c r="U50" s="64"/>
      <c r="V50" s="63"/>
      <c r="W50" s="64"/>
      <c r="X50" s="66"/>
      <c r="Y50" s="64"/>
    </row>
    <row r="51" spans="1:25" hidden="1" x14ac:dyDescent="0.25">
      <c r="A51" s="37" t="s">
        <v>27</v>
      </c>
      <c r="B51" s="25">
        <f>SUM(B49:B50)</f>
        <v>14759.730693843274</v>
      </c>
      <c r="C51" s="39">
        <f>C50+C49</f>
        <v>1</v>
      </c>
      <c r="D51" s="25">
        <f>SUM(D49:D50)</f>
        <v>34445.914112683269</v>
      </c>
      <c r="E51" s="39">
        <f>E49+E50</f>
        <v>1</v>
      </c>
      <c r="F51" s="25">
        <f>SUM(F49:F50)</f>
        <v>1909894</v>
      </c>
      <c r="G51" s="39">
        <f>G50+G49</f>
        <v>1</v>
      </c>
      <c r="H51" s="27">
        <f>H49+H50</f>
        <v>38624.482031160005</v>
      </c>
      <c r="I51" s="49">
        <f>SUM(I49:I50)</f>
        <v>1</v>
      </c>
      <c r="J51" s="27">
        <f>SUM(J49:J50)</f>
        <v>58037.777999999991</v>
      </c>
      <c r="K51" s="49">
        <f>SUM(K49:K50)</f>
        <v>1</v>
      </c>
      <c r="L51" s="42">
        <f t="shared" ref="L51:S51" si="31">L49+L50</f>
        <v>1888985</v>
      </c>
      <c r="M51" s="41">
        <f t="shared" si="31"/>
        <v>1</v>
      </c>
      <c r="N51" s="38">
        <f t="shared" si="31"/>
        <v>54368.640409259999</v>
      </c>
      <c r="O51" s="39">
        <f t="shared" si="31"/>
        <v>1</v>
      </c>
      <c r="P51" s="38">
        <f t="shared" si="31"/>
        <v>76035.999999999985</v>
      </c>
      <c r="Q51" s="39">
        <f t="shared" si="31"/>
        <v>1</v>
      </c>
      <c r="R51" s="38">
        <f t="shared" si="31"/>
        <v>1782495</v>
      </c>
      <c r="S51" s="39">
        <f t="shared" si="31"/>
        <v>1</v>
      </c>
      <c r="T51" s="40"/>
      <c r="U51" s="41"/>
      <c r="V51" s="40"/>
      <c r="W51" s="41"/>
      <c r="X51" s="42"/>
      <c r="Y51" s="41"/>
    </row>
    <row r="52" spans="1:25" hidden="1" x14ac:dyDescent="0.25"/>
    <row r="53" spans="1:25" hidden="1" x14ac:dyDescent="0.25"/>
    <row r="54" spans="1:25" hidden="1" x14ac:dyDescent="0.25"/>
    <row r="55" spans="1:25" hidden="1" x14ac:dyDescent="0.25"/>
    <row r="56" spans="1:25" hidden="1" x14ac:dyDescent="0.25">
      <c r="J56" s="30"/>
    </row>
    <row r="57" spans="1:25" hidden="1" x14ac:dyDescent="0.25"/>
    <row r="58" spans="1:25" hidden="1" x14ac:dyDescent="0.25"/>
    <row r="59" spans="1:25" hidden="1" x14ac:dyDescent="0.25"/>
    <row r="60" spans="1:25" hidden="1" x14ac:dyDescent="0.25"/>
    <row r="61" spans="1:25" hidden="1" x14ac:dyDescent="0.25"/>
    <row r="62" spans="1:25" hidden="1" x14ac:dyDescent="0.25"/>
    <row r="63" spans="1:25" hidden="1" x14ac:dyDescent="0.25"/>
  </sheetData>
  <pageMargins left="0.7" right="0.7" top="0.75" bottom="0.75" header="0.3" footer="0.3"/>
  <tableParts count="2">
    <tablePart r:id="rId1"/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7"/>
  <sheetViews>
    <sheetView rightToLeft="1" tabSelected="1" workbookViewId="0">
      <pane xSplit="1" topLeftCell="B1" activePane="topRight" state="frozen"/>
      <selection activeCell="A19" sqref="A19"/>
      <selection pane="topRight" activeCell="A5" sqref="A5"/>
    </sheetView>
  </sheetViews>
  <sheetFormatPr defaultColWidth="0" defaultRowHeight="15" zeroHeight="1" x14ac:dyDescent="0.25"/>
  <cols>
    <col min="1" max="1" width="42.875" style="1" bestFit="1" customWidth="1"/>
    <col min="2" max="2" width="12.75" style="1" customWidth="1"/>
    <col min="3" max="3" width="14.375" style="1" customWidth="1"/>
    <col min="4" max="4" width="12" style="1" customWidth="1"/>
    <col min="5" max="5" width="11.5" style="1" customWidth="1"/>
    <col min="6" max="7" width="9" style="1" customWidth="1"/>
    <col min="8" max="8" width="12.5" style="1" customWidth="1"/>
    <col min="9" max="9" width="12.125" style="1" customWidth="1"/>
    <col min="10" max="13" width="9" style="1" customWidth="1"/>
    <col min="14" max="14" width="12.875" style="1" customWidth="1"/>
    <col min="15" max="15" width="16.625" style="1" customWidth="1"/>
    <col min="16" max="16" width="13.875" style="1" customWidth="1"/>
    <col min="17" max="17" width="12.75" style="1" customWidth="1"/>
    <col min="18" max="19" width="9" style="1" customWidth="1"/>
    <col min="20" max="20" width="11.875" style="1" customWidth="1"/>
    <col min="21" max="21" width="12.875" style="1" customWidth="1"/>
    <col min="22" max="23" width="13.125" style="1" customWidth="1"/>
    <col min="24" max="24" width="13" style="1" customWidth="1"/>
    <col min="25" max="25" width="14.25" style="1" customWidth="1"/>
    <col min="26" max="26" width="0" style="1" hidden="1"/>
    <col min="27" max="16384" width="9" style="1" hidden="1"/>
  </cols>
  <sheetData>
    <row r="1" spans="1:25" ht="18.75" x14ac:dyDescent="0.3">
      <c r="A1" s="2" t="s">
        <v>0</v>
      </c>
    </row>
    <row r="2" spans="1:25" ht="18.75" x14ac:dyDescent="0.3">
      <c r="A2" s="3" t="s">
        <v>1</v>
      </c>
      <c r="B2" s="1" t="s">
        <v>2</v>
      </c>
    </row>
    <row r="3" spans="1:25" ht="18.75" x14ac:dyDescent="0.3">
      <c r="A3" s="2" t="s">
        <v>36</v>
      </c>
    </row>
    <row r="4" spans="1:25" ht="18.75" x14ac:dyDescent="0.3">
      <c r="A4" s="5" t="s">
        <v>37</v>
      </c>
      <c r="B4" s="44" t="s">
        <v>38</v>
      </c>
      <c r="C4" s="52" t="s">
        <v>39</v>
      </c>
      <c r="D4" s="52" t="s">
        <v>40</v>
      </c>
      <c r="E4" s="52" t="s">
        <v>41</v>
      </c>
      <c r="F4" s="52" t="s">
        <v>42</v>
      </c>
      <c r="G4" s="53" t="s">
        <v>43</v>
      </c>
      <c r="H4" s="44" t="s">
        <v>44</v>
      </c>
      <c r="I4" s="52" t="s">
        <v>45</v>
      </c>
      <c r="J4" s="52" t="s">
        <v>46</v>
      </c>
      <c r="K4" s="52" t="s">
        <v>47</v>
      </c>
      <c r="L4" s="52" t="s">
        <v>48</v>
      </c>
      <c r="M4" s="53" t="s">
        <v>49</v>
      </c>
      <c r="N4" s="44" t="s">
        <v>50</v>
      </c>
      <c r="O4" s="52" t="s">
        <v>51</v>
      </c>
      <c r="P4" s="52" t="s">
        <v>52</v>
      </c>
      <c r="Q4" s="52" t="s">
        <v>53</v>
      </c>
      <c r="R4" s="52" t="s">
        <v>54</v>
      </c>
      <c r="S4" s="53" t="s">
        <v>55</v>
      </c>
      <c r="T4" s="44" t="s">
        <v>56</v>
      </c>
      <c r="U4" s="52" t="s">
        <v>57</v>
      </c>
      <c r="V4" s="52" t="s">
        <v>58</v>
      </c>
      <c r="W4" s="52" t="s">
        <v>59</v>
      </c>
      <c r="X4" s="52" t="s">
        <v>60</v>
      </c>
      <c r="Y4" s="53" t="s">
        <v>61</v>
      </c>
    </row>
    <row r="5" spans="1:25" ht="70.5" customHeight="1" x14ac:dyDescent="0.3">
      <c r="A5" s="5" t="s">
        <v>4</v>
      </c>
      <c r="B5" s="44" t="s">
        <v>5</v>
      </c>
      <c r="C5" s="52" t="s">
        <v>5</v>
      </c>
      <c r="D5" s="52" t="s">
        <v>5</v>
      </c>
      <c r="E5" s="52" t="s">
        <v>5</v>
      </c>
      <c r="F5" s="52" t="s">
        <v>5</v>
      </c>
      <c r="G5" s="53" t="s">
        <v>5</v>
      </c>
      <c r="H5" s="44" t="s">
        <v>6</v>
      </c>
      <c r="I5" s="52" t="s">
        <v>6</v>
      </c>
      <c r="J5" s="52" t="s">
        <v>6</v>
      </c>
      <c r="K5" s="52" t="s">
        <v>6</v>
      </c>
      <c r="L5" s="52" t="s">
        <v>6</v>
      </c>
      <c r="M5" s="53" t="s">
        <v>6</v>
      </c>
      <c r="N5" s="44" t="s">
        <v>7</v>
      </c>
      <c r="O5" s="52" t="s">
        <v>7</v>
      </c>
      <c r="P5" s="52" t="s">
        <v>7</v>
      </c>
      <c r="Q5" s="52" t="s">
        <v>7</v>
      </c>
      <c r="R5" s="52" t="s">
        <v>7</v>
      </c>
      <c r="S5" s="53" t="s">
        <v>7</v>
      </c>
      <c r="T5" s="44" t="s">
        <v>8</v>
      </c>
      <c r="U5" s="52" t="s">
        <v>8</v>
      </c>
      <c r="V5" s="52" t="s">
        <v>8</v>
      </c>
      <c r="W5" s="52" t="s">
        <v>8</v>
      </c>
      <c r="X5" s="52" t="s">
        <v>8</v>
      </c>
      <c r="Y5" s="53" t="s">
        <v>8</v>
      </c>
    </row>
    <row r="6" spans="1:25" ht="60" x14ac:dyDescent="0.3">
      <c r="A6" s="6">
        <v>2019</v>
      </c>
      <c r="B6" s="50" t="s">
        <v>9</v>
      </c>
      <c r="C6" s="50" t="s">
        <v>9</v>
      </c>
      <c r="D6" s="51" t="s">
        <v>10</v>
      </c>
      <c r="E6" s="51" t="s">
        <v>10</v>
      </c>
      <c r="F6" s="51" t="s">
        <v>11</v>
      </c>
      <c r="G6" s="51" t="s">
        <v>11</v>
      </c>
      <c r="H6" s="50" t="s">
        <v>9</v>
      </c>
      <c r="I6" s="50" t="s">
        <v>9</v>
      </c>
      <c r="J6" s="51" t="s">
        <v>10</v>
      </c>
      <c r="K6" s="51" t="s">
        <v>10</v>
      </c>
      <c r="L6" s="51" t="s">
        <v>11</v>
      </c>
      <c r="M6" s="51" t="s">
        <v>11</v>
      </c>
      <c r="N6" s="50" t="s">
        <v>9</v>
      </c>
      <c r="O6" s="50" t="s">
        <v>9</v>
      </c>
      <c r="P6" s="51" t="s">
        <v>10</v>
      </c>
      <c r="Q6" s="51" t="s">
        <v>10</v>
      </c>
      <c r="R6" s="51" t="s">
        <v>11</v>
      </c>
      <c r="S6" s="51" t="s">
        <v>11</v>
      </c>
      <c r="T6" s="50" t="s">
        <v>9</v>
      </c>
      <c r="U6" s="50" t="s">
        <v>9</v>
      </c>
      <c r="V6" s="51" t="s">
        <v>10</v>
      </c>
      <c r="W6" s="51" t="s">
        <v>10</v>
      </c>
      <c r="X6" s="51" t="s">
        <v>11</v>
      </c>
      <c r="Y6" s="51" t="s">
        <v>11</v>
      </c>
    </row>
    <row r="7" spans="1:25" x14ac:dyDescent="0.25">
      <c r="A7" s="4"/>
      <c r="B7" s="7" t="s">
        <v>12</v>
      </c>
      <c r="C7" s="8" t="s">
        <v>13</v>
      </c>
      <c r="D7" s="8" t="s">
        <v>12</v>
      </c>
      <c r="E7" s="8" t="s">
        <v>13</v>
      </c>
      <c r="F7" s="8" t="s">
        <v>12</v>
      </c>
      <c r="G7" s="9" t="s">
        <v>13</v>
      </c>
      <c r="H7" s="7" t="s">
        <v>12</v>
      </c>
      <c r="I7" s="8" t="s">
        <v>13</v>
      </c>
      <c r="J7" s="8" t="s">
        <v>12</v>
      </c>
      <c r="K7" s="8" t="s">
        <v>13</v>
      </c>
      <c r="L7" s="8" t="s">
        <v>12</v>
      </c>
      <c r="M7" s="9" t="s">
        <v>13</v>
      </c>
      <c r="N7" s="7" t="s">
        <v>12</v>
      </c>
      <c r="O7" s="8" t="s">
        <v>13</v>
      </c>
      <c r="P7" s="8" t="s">
        <v>12</v>
      </c>
      <c r="Q7" s="8" t="s">
        <v>13</v>
      </c>
      <c r="R7" s="8" t="s">
        <v>12</v>
      </c>
      <c r="S7" s="9" t="s">
        <v>13</v>
      </c>
      <c r="T7" s="7" t="s">
        <v>12</v>
      </c>
      <c r="U7" s="8" t="s">
        <v>13</v>
      </c>
      <c r="V7" s="8" t="s">
        <v>12</v>
      </c>
      <c r="W7" s="8" t="s">
        <v>13</v>
      </c>
      <c r="X7" s="8" t="s">
        <v>12</v>
      </c>
      <c r="Y7" s="9" t="s">
        <v>13</v>
      </c>
    </row>
    <row r="8" spans="1:25" x14ac:dyDescent="0.25">
      <c r="A8" s="10" t="s">
        <v>14</v>
      </c>
      <c r="B8" s="11">
        <f>B32</f>
        <v>-7.4091679785939404E-2</v>
      </c>
      <c r="C8" s="12">
        <f>B8/$B$21</f>
        <v>-8.4989389763313457E-6</v>
      </c>
      <c r="D8" s="11">
        <f>D32</f>
        <v>-7.4091679785939404E-2</v>
      </c>
      <c r="E8" s="12">
        <f>D8/$D$21</f>
        <v>-7.3238798152136569E-6</v>
      </c>
      <c r="F8" s="11">
        <f>F32</f>
        <v>47400</v>
      </c>
      <c r="G8" s="13">
        <f>F8/$F$21</f>
        <v>4.8068927190786995E-2</v>
      </c>
      <c r="H8" s="14">
        <f>H32-B32</f>
        <v>-5.7040097811073762E-2</v>
      </c>
      <c r="I8" s="15">
        <f>H8/$H$21</f>
        <v>-2.4005806016275932E-6</v>
      </c>
      <c r="J8" s="14">
        <f>J32-D32</f>
        <v>-5.7040097811073762E-2</v>
      </c>
      <c r="K8" s="15">
        <f>J8/$J$21</f>
        <v>-2.4594945342992815E-6</v>
      </c>
      <c r="L8" s="14">
        <f>L32</f>
        <v>74078</v>
      </c>
      <c r="M8" s="16">
        <f>L8/$L$21</f>
        <v>7.3725444922381173E-2</v>
      </c>
      <c r="N8" s="11">
        <f>N32-H32</f>
        <v>0.13113177759701317</v>
      </c>
      <c r="O8" s="12">
        <f>N8/$N$21</f>
        <v>3.0904685835708511E-5</v>
      </c>
      <c r="P8" s="11">
        <f>P32-J32</f>
        <v>-9.5275991310830588E-2</v>
      </c>
      <c r="Q8" s="12">
        <f>P8/$P$21</f>
        <v>-2.0886304950732319E-5</v>
      </c>
      <c r="R8" s="11">
        <f>R32</f>
        <v>115099</v>
      </c>
      <c r="S8" s="13">
        <f>R8/$R$21</f>
        <v>0.11319027243591319</v>
      </c>
      <c r="T8" s="14"/>
      <c r="U8" s="15"/>
      <c r="V8" s="14"/>
      <c r="W8" s="15"/>
      <c r="X8" s="14"/>
      <c r="Y8" s="16"/>
    </row>
    <row r="9" spans="1:25" x14ac:dyDescent="0.25">
      <c r="A9" s="17" t="s">
        <v>15</v>
      </c>
      <c r="B9" s="18">
        <f>B33</f>
        <v>1227.363686335382</v>
      </c>
      <c r="C9" s="19">
        <f>B9/$B$21</f>
        <v>0.14078894016260482</v>
      </c>
      <c r="D9" s="18">
        <f>D33</f>
        <v>2555.0760063353828</v>
      </c>
      <c r="E9" s="19">
        <f>D9/$D$21</f>
        <v>0.25256641019883674</v>
      </c>
      <c r="F9" s="18">
        <f>F33</f>
        <v>70622</v>
      </c>
      <c r="G9" s="20">
        <f>F9/$F$21</f>
        <v>7.1618645064720654E-2</v>
      </c>
      <c r="H9" s="21">
        <f>H33-B33</f>
        <v>1029.9371447278284</v>
      </c>
      <c r="I9" s="22">
        <f>H9/$H$21</f>
        <v>4.3345772980938599E-2</v>
      </c>
      <c r="J9" s="21">
        <f>J33-D33</f>
        <v>454.75271472782833</v>
      </c>
      <c r="K9" s="22">
        <f>J9/$J$21</f>
        <v>1.9608343240142833E-2</v>
      </c>
      <c r="L9" s="21">
        <f>L33</f>
        <v>51090</v>
      </c>
      <c r="M9" s="23">
        <f>L9/$L$21</f>
        <v>5.0846850361570967E-2</v>
      </c>
      <c r="N9" s="18">
        <f>N33-H33</f>
        <v>16.020022010560751</v>
      </c>
      <c r="O9" s="19">
        <f>N9/$N$21</f>
        <v>3.7755436278688287E-3</v>
      </c>
      <c r="P9" s="18">
        <f>P33-J33</f>
        <v>340.84418201056042</v>
      </c>
      <c r="Q9" s="19">
        <f>P9/$P$21</f>
        <v>7.4719511476195155E-2</v>
      </c>
      <c r="R9" s="18">
        <f>R33</f>
        <v>19107</v>
      </c>
      <c r="S9" s="20">
        <f>R9/$R$21</f>
        <v>1.8790141838182724E-2</v>
      </c>
      <c r="T9" s="21"/>
      <c r="U9" s="22"/>
      <c r="V9" s="21"/>
      <c r="W9" s="22"/>
      <c r="X9" s="21"/>
      <c r="Y9" s="23"/>
    </row>
    <row r="10" spans="1:25" x14ac:dyDescent="0.25">
      <c r="A10" s="17" t="s">
        <v>16</v>
      </c>
      <c r="B10" s="18">
        <f>B34</f>
        <v>7487.6683220270697</v>
      </c>
      <c r="C10" s="19">
        <f t="shared" ref="C10:C20" si="0">B10/$B$21</f>
        <v>0.85889854741819505</v>
      </c>
      <c r="D10" s="18">
        <f>D34</f>
        <v>7487.6683220270697</v>
      </c>
      <c r="E10" s="19">
        <f t="shared" ref="E10:E20" si="1">D10/$D$21</f>
        <v>0.74014765281533923</v>
      </c>
      <c r="F10" s="18">
        <f>F34</f>
        <v>835987</v>
      </c>
      <c r="G10" s="20">
        <f t="shared" ref="G10:G20" si="2">F10/$F$21</f>
        <v>0.8477847728996718</v>
      </c>
      <c r="H10" s="21">
        <f>H34-B34</f>
        <v>22066.972273131702</v>
      </c>
      <c r="I10" s="22">
        <f t="shared" ref="I10:I20" si="3">H10/$H$21</f>
        <v>0.92870713074495526</v>
      </c>
      <c r="J10" s="21">
        <f>J34-D34</f>
        <v>22066.972273131702</v>
      </c>
      <c r="K10" s="22">
        <f t="shared" ref="K10:K20" si="4">J10/$J$21</f>
        <v>0.95149902922790119</v>
      </c>
      <c r="L10" s="21">
        <f>L34</f>
        <v>847699</v>
      </c>
      <c r="M10" s="23">
        <f t="shared" ref="M10:M20" si="5">L10/$L$21</f>
        <v>0.84366459590239473</v>
      </c>
      <c r="N10" s="18">
        <f>N34-H34</f>
        <v>4365.7873359878904</v>
      </c>
      <c r="O10" s="19">
        <f t="shared" ref="O10:O20" si="6">N10/$N$21</f>
        <v>1.0289137272191891</v>
      </c>
      <c r="P10" s="18">
        <f>P34-J34</f>
        <v>4365.7873359878904</v>
      </c>
      <c r="Q10" s="19">
        <f t="shared" ref="Q10:Q20" si="7">P10/$P$21</f>
        <v>0.95706341539920325</v>
      </c>
      <c r="R10" s="18">
        <f>R34</f>
        <v>851475</v>
      </c>
      <c r="S10" s="20">
        <f t="shared" ref="S10:S20" si="8">R10/$R$21</f>
        <v>0.8373546878979764</v>
      </c>
      <c r="T10" s="21"/>
      <c r="U10" s="22"/>
      <c r="V10" s="21"/>
      <c r="W10" s="22"/>
      <c r="X10" s="21"/>
      <c r="Y10" s="23"/>
    </row>
    <row r="11" spans="1:25" x14ac:dyDescent="0.25">
      <c r="A11" s="17" t="s">
        <v>17</v>
      </c>
      <c r="B11" s="18">
        <f>B35</f>
        <v>8.7278172139742196</v>
      </c>
      <c r="C11" s="19">
        <f t="shared" si="0"/>
        <v>1.0011540582215005E-3</v>
      </c>
      <c r="D11" s="18">
        <f>D35</f>
        <v>79.838877213973873</v>
      </c>
      <c r="E11" s="19">
        <f t="shared" si="1"/>
        <v>7.8919838635877551E-3</v>
      </c>
      <c r="F11" s="18">
        <f>F35</f>
        <v>6156</v>
      </c>
      <c r="G11" s="20">
        <f t="shared" si="2"/>
        <v>6.2428758604743612E-3</v>
      </c>
      <c r="H11" s="21">
        <f>H35-B35</f>
        <v>100.35877603903637</v>
      </c>
      <c r="I11" s="22">
        <f t="shared" si="3"/>
        <v>4.2236836928359325E-3</v>
      </c>
      <c r="J11" s="21">
        <f>J35-D35</f>
        <v>106.66980603903674</v>
      </c>
      <c r="K11" s="22">
        <f t="shared" si="4"/>
        <v>4.5994627463075985E-3</v>
      </c>
      <c r="L11" s="21">
        <f>L35</f>
        <v>5880</v>
      </c>
      <c r="M11" s="23">
        <f t="shared" si="5"/>
        <v>5.8520156611085788E-3</v>
      </c>
      <c r="N11" s="18">
        <f>N35-H35</f>
        <v>32.288675340300358</v>
      </c>
      <c r="O11" s="19">
        <f t="shared" si="6"/>
        <v>7.6096838289630578E-3</v>
      </c>
      <c r="P11" s="18">
        <f>P35-J35</f>
        <v>25.436955340300273</v>
      </c>
      <c r="Q11" s="19">
        <f t="shared" si="7"/>
        <v>5.5762632216798174E-3</v>
      </c>
      <c r="R11" s="18">
        <f>R35</f>
        <v>5906</v>
      </c>
      <c r="S11" s="20">
        <f t="shared" si="8"/>
        <v>5.8080587060400464E-3</v>
      </c>
      <c r="T11" s="21"/>
      <c r="U11" s="22"/>
      <c r="V11" s="21"/>
      <c r="W11" s="22"/>
      <c r="X11" s="21"/>
      <c r="Y11" s="23"/>
    </row>
    <row r="12" spans="1:25" x14ac:dyDescent="0.25">
      <c r="A12" s="17" t="s">
        <v>18</v>
      </c>
      <c r="B12" s="18">
        <f>B36</f>
        <v>199.45368161322006</v>
      </c>
      <c r="C12" s="19">
        <f t="shared" si="0"/>
        <v>2.2879015208359083E-2</v>
      </c>
      <c r="D12" s="18">
        <f>D36</f>
        <v>199.45368161322006</v>
      </c>
      <c r="E12" s="19">
        <f t="shared" si="1"/>
        <v>1.9715773715179411E-2</v>
      </c>
      <c r="F12" s="18">
        <f>F36</f>
        <v>24079</v>
      </c>
      <c r="G12" s="20">
        <f t="shared" si="2"/>
        <v>2.4418812190442195E-2</v>
      </c>
      <c r="H12" s="21">
        <f>H36-B36</f>
        <v>611.22207931167736</v>
      </c>
      <c r="I12" s="22">
        <f t="shared" si="3"/>
        <v>2.5723796472825047E-2</v>
      </c>
      <c r="J12" s="21">
        <f>J36-D36</f>
        <v>611.22207931167736</v>
      </c>
      <c r="K12" s="22">
        <f t="shared" si="4"/>
        <v>2.6355097922329693E-2</v>
      </c>
      <c r="L12" s="21">
        <f>L36</f>
        <v>24374</v>
      </c>
      <c r="M12" s="23">
        <f t="shared" si="5"/>
        <v>2.4257998252357228E-2</v>
      </c>
      <c r="N12" s="18">
        <f>N36-H36</f>
        <v>82.756794375261165</v>
      </c>
      <c r="O12" s="19">
        <f t="shared" si="6"/>
        <v>1.9503836353058256E-2</v>
      </c>
      <c r="P12" s="18">
        <f>P36-J36</f>
        <v>82.756794375261165</v>
      </c>
      <c r="Q12" s="19">
        <f t="shared" si="7"/>
        <v>1.8141859457832445E-2</v>
      </c>
      <c r="R12" s="18">
        <f>R36</f>
        <v>23750</v>
      </c>
      <c r="S12" s="20">
        <f t="shared" si="8"/>
        <v>2.335614532144448E-2</v>
      </c>
      <c r="T12" s="21"/>
      <c r="U12" s="22"/>
      <c r="V12" s="21"/>
      <c r="W12" s="22"/>
      <c r="X12" s="21"/>
      <c r="Y12" s="23"/>
    </row>
    <row r="13" spans="1:25" x14ac:dyDescent="0.25">
      <c r="A13" s="17" t="s">
        <v>19</v>
      </c>
      <c r="B13" s="18">
        <f>B37</f>
        <v>0</v>
      </c>
      <c r="C13" s="19">
        <f t="shared" si="0"/>
        <v>0</v>
      </c>
      <c r="D13" s="18">
        <f>D37</f>
        <v>-0.51063417985528292</v>
      </c>
      <c r="E13" s="19">
        <f t="shared" si="1"/>
        <v>-5.0475618498664462E-5</v>
      </c>
      <c r="F13" s="18">
        <f>F37</f>
        <v>17</v>
      </c>
      <c r="G13" s="20">
        <f t="shared" si="2"/>
        <v>1.7239910595851874E-5</v>
      </c>
      <c r="H13" s="21">
        <f>H37-B37</f>
        <v>0</v>
      </c>
      <c r="I13" s="22">
        <f t="shared" si="3"/>
        <v>0</v>
      </c>
      <c r="J13" s="21">
        <f>J37-D37</f>
        <v>-0.28889450907970982</v>
      </c>
      <c r="K13" s="22">
        <f t="shared" si="4"/>
        <v>-1.2456753991271686E-5</v>
      </c>
      <c r="L13" s="21">
        <f>L37</f>
        <v>16</v>
      </c>
      <c r="M13" s="23">
        <f t="shared" si="5"/>
        <v>1.5923852139070962E-5</v>
      </c>
      <c r="N13" s="18">
        <f>N37-H37</f>
        <v>-0.45255782239576714</v>
      </c>
      <c r="O13" s="19">
        <f t="shared" si="6"/>
        <v>-1.0665726935095038E-4</v>
      </c>
      <c r="P13" s="18">
        <f>P37-J37</f>
        <v>0.3469708665392256</v>
      </c>
      <c r="Q13" s="19">
        <f t="shared" si="7"/>
        <v>7.6062596965436222E-5</v>
      </c>
      <c r="R13" s="18">
        <f>R37</f>
        <v>17</v>
      </c>
      <c r="S13" s="20">
        <f t="shared" si="8"/>
        <v>1.6718082966928681E-5</v>
      </c>
      <c r="T13" s="21"/>
      <c r="U13" s="22"/>
      <c r="V13" s="21"/>
      <c r="W13" s="22"/>
      <c r="X13" s="21"/>
      <c r="Y13" s="23"/>
    </row>
    <row r="14" spans="1:25" x14ac:dyDescent="0.25">
      <c r="A14" s="17" t="s">
        <v>20</v>
      </c>
      <c r="B14" s="18">
        <f>B38</f>
        <v>0</v>
      </c>
      <c r="C14" s="19">
        <f t="shared" si="0"/>
        <v>0</v>
      </c>
      <c r="D14" s="18">
        <f>D38</f>
        <v>0</v>
      </c>
      <c r="E14" s="19">
        <f t="shared" si="1"/>
        <v>0</v>
      </c>
      <c r="F14" s="18">
        <f>F38</f>
        <v>0</v>
      </c>
      <c r="G14" s="20">
        <f t="shared" si="2"/>
        <v>0</v>
      </c>
      <c r="H14" s="21">
        <f>H38-B38</f>
        <v>0</v>
      </c>
      <c r="I14" s="22">
        <f t="shared" si="3"/>
        <v>0</v>
      </c>
      <c r="J14" s="21">
        <f>J38-D38</f>
        <v>0</v>
      </c>
      <c r="K14" s="22">
        <f t="shared" si="4"/>
        <v>0</v>
      </c>
      <c r="L14" s="21">
        <f>L38</f>
        <v>0</v>
      </c>
      <c r="M14" s="23">
        <f t="shared" si="5"/>
        <v>0</v>
      </c>
      <c r="N14" s="18">
        <f>N38-H38</f>
        <v>0</v>
      </c>
      <c r="O14" s="19">
        <f t="shared" si="6"/>
        <v>0</v>
      </c>
      <c r="P14" s="18">
        <f>P38-J38</f>
        <v>0</v>
      </c>
      <c r="Q14" s="19">
        <f t="shared" si="7"/>
        <v>0</v>
      </c>
      <c r="R14" s="18">
        <f>R38</f>
        <v>0</v>
      </c>
      <c r="S14" s="20">
        <f t="shared" si="8"/>
        <v>0</v>
      </c>
      <c r="T14" s="21"/>
      <c r="U14" s="22"/>
      <c r="V14" s="21"/>
      <c r="W14" s="22"/>
      <c r="X14" s="21"/>
      <c r="Y14" s="23"/>
    </row>
    <row r="15" spans="1:25" x14ac:dyDescent="0.25">
      <c r="A15" s="17" t="s">
        <v>21</v>
      </c>
      <c r="B15" s="18">
        <f>B39</f>
        <v>0</v>
      </c>
      <c r="C15" s="19">
        <f t="shared" si="0"/>
        <v>0</v>
      </c>
      <c r="D15" s="18">
        <f>D39</f>
        <v>0</v>
      </c>
      <c r="E15" s="19">
        <f t="shared" si="1"/>
        <v>0</v>
      </c>
      <c r="F15" s="18">
        <f>F39</f>
        <v>0</v>
      </c>
      <c r="G15" s="20">
        <f t="shared" si="2"/>
        <v>0</v>
      </c>
      <c r="H15" s="21">
        <f>H39-B39</f>
        <v>0</v>
      </c>
      <c r="I15" s="22">
        <f t="shared" si="3"/>
        <v>0</v>
      </c>
      <c r="J15" s="21">
        <f>J39-D39</f>
        <v>0</v>
      </c>
      <c r="K15" s="22">
        <f t="shared" si="4"/>
        <v>0</v>
      </c>
      <c r="L15" s="21">
        <f>L39</f>
        <v>0</v>
      </c>
      <c r="M15" s="23">
        <f t="shared" si="5"/>
        <v>0</v>
      </c>
      <c r="N15" s="18">
        <f>N39-H39</f>
        <v>0</v>
      </c>
      <c r="O15" s="19">
        <f t="shared" si="6"/>
        <v>0</v>
      </c>
      <c r="P15" s="18">
        <f>P39-J39</f>
        <v>0</v>
      </c>
      <c r="Q15" s="19">
        <f t="shared" si="7"/>
        <v>0</v>
      </c>
      <c r="R15" s="18">
        <f>R39</f>
        <v>0</v>
      </c>
      <c r="S15" s="20">
        <f t="shared" si="8"/>
        <v>0</v>
      </c>
      <c r="T15" s="21"/>
      <c r="U15" s="22"/>
      <c r="V15" s="21"/>
      <c r="W15" s="22"/>
      <c r="X15" s="21"/>
      <c r="Y15" s="23"/>
    </row>
    <row r="16" spans="1:25" x14ac:dyDescent="0.25">
      <c r="A16" s="17" t="s">
        <v>22</v>
      </c>
      <c r="B16" s="18">
        <f>B40</f>
        <v>-205.38300000000001</v>
      </c>
      <c r="C16" s="19">
        <f t="shared" si="0"/>
        <v>-2.3559157908404134E-2</v>
      </c>
      <c r="D16" s="18">
        <f>D40</f>
        <v>-205</v>
      </c>
      <c r="E16" s="19">
        <f t="shared" si="1"/>
        <v>-2.0264021094629357E-2</v>
      </c>
      <c r="F16" s="18">
        <f>F40</f>
        <v>1823</v>
      </c>
      <c r="G16" s="20">
        <f t="shared" si="2"/>
        <v>1.8487268833081156E-3</v>
      </c>
      <c r="H16" s="21">
        <f>H40-B40</f>
        <v>-47.47399999999999</v>
      </c>
      <c r="I16" s="22">
        <f t="shared" si="3"/>
        <v>-1.9979833109532844E-3</v>
      </c>
      <c r="J16" s="21">
        <f>'[13]4-6.19'!$D$12</f>
        <v>-47.47399999999999</v>
      </c>
      <c r="K16" s="22">
        <f t="shared" si="4"/>
        <v>-2.0470168881557543E-3</v>
      </c>
      <c r="L16" s="21">
        <f>L40</f>
        <v>1645</v>
      </c>
      <c r="M16" s="23">
        <f t="shared" si="5"/>
        <v>1.6371710480482333E-3</v>
      </c>
      <c r="N16" s="18">
        <f>N40-H40</f>
        <v>-253.42800000000003</v>
      </c>
      <c r="O16" s="19">
        <f t="shared" si="6"/>
        <v>-5.9727038445563881E-2</v>
      </c>
      <c r="P16" s="18">
        <f>P40-J40</f>
        <v>-253.42800000000003</v>
      </c>
      <c r="Q16" s="19">
        <f t="shared" si="7"/>
        <v>-5.5556225846925239E-2</v>
      </c>
      <c r="R16" s="18">
        <f>R40</f>
        <v>1509</v>
      </c>
      <c r="S16" s="20">
        <f t="shared" si="8"/>
        <v>1.4839757174761989E-3</v>
      </c>
      <c r="T16" s="21"/>
      <c r="U16" s="22"/>
      <c r="V16" s="21"/>
      <c r="W16" s="22"/>
      <c r="X16" s="21"/>
      <c r="Y16" s="23"/>
    </row>
    <row r="17" spans="1:25" x14ac:dyDescent="0.25">
      <c r="A17" s="17" t="s">
        <v>23</v>
      </c>
      <c r="B17" s="18">
        <f>B41</f>
        <v>0</v>
      </c>
      <c r="C17" s="19">
        <f t="shared" si="0"/>
        <v>0</v>
      </c>
      <c r="D17" s="18">
        <f>D41</f>
        <v>0</v>
      </c>
      <c r="E17" s="19">
        <f t="shared" si="1"/>
        <v>0</v>
      </c>
      <c r="F17" s="18">
        <f>F41</f>
        <v>0</v>
      </c>
      <c r="G17" s="20">
        <f t="shared" si="2"/>
        <v>0</v>
      </c>
      <c r="H17" s="21">
        <f>H41-B41</f>
        <v>0</v>
      </c>
      <c r="I17" s="22">
        <f t="shared" si="3"/>
        <v>0</v>
      </c>
      <c r="J17" s="21">
        <f>J41-D41</f>
        <v>0</v>
      </c>
      <c r="K17" s="22">
        <f t="shared" si="4"/>
        <v>0</v>
      </c>
      <c r="L17" s="21">
        <f>L41</f>
        <v>0</v>
      </c>
      <c r="M17" s="23">
        <f t="shared" si="5"/>
        <v>0</v>
      </c>
      <c r="N17" s="18">
        <f>N41-H41</f>
        <v>0</v>
      </c>
      <c r="O17" s="19">
        <f t="shared" si="6"/>
        <v>0</v>
      </c>
      <c r="P17" s="18">
        <f>P41-J41</f>
        <v>0</v>
      </c>
      <c r="Q17" s="19">
        <f t="shared" si="7"/>
        <v>0</v>
      </c>
      <c r="R17" s="18">
        <f>R41</f>
        <v>0</v>
      </c>
      <c r="S17" s="20">
        <f t="shared" si="8"/>
        <v>0</v>
      </c>
      <c r="T17" s="21"/>
      <c r="U17" s="22"/>
      <c r="V17" s="21"/>
      <c r="W17" s="22"/>
      <c r="X17" s="21"/>
      <c r="Y17" s="23"/>
    </row>
    <row r="18" spans="1:25" x14ac:dyDescent="0.25">
      <c r="A18" s="17" t="s">
        <v>24</v>
      </c>
      <c r="B18" s="18">
        <f>B42</f>
        <v>0</v>
      </c>
      <c r="C18" s="19">
        <f t="shared" si="0"/>
        <v>0</v>
      </c>
      <c r="D18" s="18">
        <f>D42</f>
        <v>0</v>
      </c>
      <c r="E18" s="19">
        <f t="shared" si="1"/>
        <v>0</v>
      </c>
      <c r="F18" s="18">
        <f>F42</f>
        <v>0</v>
      </c>
      <c r="G18" s="20">
        <f t="shared" si="2"/>
        <v>0</v>
      </c>
      <c r="H18" s="21">
        <f>H42-B42</f>
        <v>0</v>
      </c>
      <c r="I18" s="22">
        <f t="shared" si="3"/>
        <v>0</v>
      </c>
      <c r="J18" s="21">
        <f>J42-D42</f>
        <v>0</v>
      </c>
      <c r="K18" s="22">
        <f t="shared" si="4"/>
        <v>0</v>
      </c>
      <c r="L18" s="21">
        <f>L42</f>
        <v>0</v>
      </c>
      <c r="M18" s="23">
        <f t="shared" si="5"/>
        <v>0</v>
      </c>
      <c r="N18" s="18">
        <f>N42-H42</f>
        <v>0</v>
      </c>
      <c r="O18" s="19">
        <f t="shared" si="6"/>
        <v>0</v>
      </c>
      <c r="P18" s="18">
        <f>P42-J42</f>
        <v>0</v>
      </c>
      <c r="Q18" s="19">
        <f t="shared" si="7"/>
        <v>0</v>
      </c>
      <c r="R18" s="18">
        <f>R42</f>
        <v>0</v>
      </c>
      <c r="S18" s="20">
        <f t="shared" si="8"/>
        <v>0</v>
      </c>
      <c r="T18" s="21"/>
      <c r="U18" s="22"/>
      <c r="V18" s="21"/>
      <c r="W18" s="22"/>
      <c r="X18" s="21"/>
      <c r="Y18" s="23"/>
    </row>
    <row r="19" spans="1:25" x14ac:dyDescent="0.25">
      <c r="A19" s="17" t="s">
        <v>25</v>
      </c>
      <c r="B19" s="18">
        <f>B43</f>
        <v>0</v>
      </c>
      <c r="C19" s="19">
        <f t="shared" si="0"/>
        <v>0</v>
      </c>
      <c r="D19" s="18">
        <f>D43</f>
        <v>0</v>
      </c>
      <c r="E19" s="19">
        <f t="shared" si="1"/>
        <v>0</v>
      </c>
      <c r="F19" s="18">
        <f>F43</f>
        <v>0</v>
      </c>
      <c r="G19" s="20">
        <f t="shared" si="2"/>
        <v>0</v>
      </c>
      <c r="H19" s="21">
        <f>H43-B43</f>
        <v>0</v>
      </c>
      <c r="I19" s="22">
        <f t="shared" si="3"/>
        <v>0</v>
      </c>
      <c r="J19" s="21">
        <f>J43-D43</f>
        <v>0</v>
      </c>
      <c r="K19" s="22">
        <f t="shared" si="4"/>
        <v>0</v>
      </c>
      <c r="L19" s="21">
        <f>L43</f>
        <v>0</v>
      </c>
      <c r="M19" s="23">
        <f t="shared" si="5"/>
        <v>0</v>
      </c>
      <c r="N19" s="18">
        <f>N43-H43</f>
        <v>0</v>
      </c>
      <c r="O19" s="19">
        <f t="shared" si="6"/>
        <v>0</v>
      </c>
      <c r="P19" s="18">
        <f>P43-J43</f>
        <v>0</v>
      </c>
      <c r="Q19" s="19">
        <f t="shared" si="7"/>
        <v>0</v>
      </c>
      <c r="R19" s="18">
        <f>R43</f>
        <v>0</v>
      </c>
      <c r="S19" s="20">
        <f t="shared" si="8"/>
        <v>0</v>
      </c>
      <c r="T19" s="21"/>
      <c r="U19" s="22"/>
      <c r="V19" s="21"/>
      <c r="W19" s="22"/>
      <c r="X19" s="21"/>
      <c r="Y19" s="23"/>
    </row>
    <row r="20" spans="1:25" x14ac:dyDescent="0.25">
      <c r="A20" s="17" t="s">
        <v>26</v>
      </c>
      <c r="B20" s="18">
        <f>B44</f>
        <v>0</v>
      </c>
      <c r="C20" s="19">
        <f t="shared" si="0"/>
        <v>0</v>
      </c>
      <c r="D20" s="18">
        <f>D44</f>
        <v>0</v>
      </c>
      <c r="E20" s="19">
        <f t="shared" si="1"/>
        <v>0</v>
      </c>
      <c r="F20" s="18">
        <f>F44</f>
        <v>0</v>
      </c>
      <c r="G20" s="20">
        <f t="shared" si="2"/>
        <v>0</v>
      </c>
      <c r="H20" s="21">
        <f>H44-B44</f>
        <v>0</v>
      </c>
      <c r="I20" s="22">
        <f t="shared" si="3"/>
        <v>0</v>
      </c>
      <c r="J20" s="21">
        <f>J44-D44</f>
        <v>0</v>
      </c>
      <c r="K20" s="22">
        <f t="shared" si="4"/>
        <v>0</v>
      </c>
      <c r="L20" s="21">
        <f>L44</f>
        <v>0</v>
      </c>
      <c r="M20" s="23">
        <f t="shared" si="5"/>
        <v>0</v>
      </c>
      <c r="N20" s="18">
        <f>N44-H44</f>
        <v>0</v>
      </c>
      <c r="O20" s="19">
        <f t="shared" si="6"/>
        <v>0</v>
      </c>
      <c r="P20" s="18">
        <f>P44-J44</f>
        <v>0</v>
      </c>
      <c r="Q20" s="19">
        <f t="shared" si="7"/>
        <v>0</v>
      </c>
      <c r="R20" s="18">
        <f>R44</f>
        <v>0</v>
      </c>
      <c r="S20" s="20">
        <f t="shared" si="8"/>
        <v>0</v>
      </c>
      <c r="T20" s="21"/>
      <c r="U20" s="22"/>
      <c r="V20" s="21"/>
      <c r="W20" s="22"/>
      <c r="X20" s="21"/>
      <c r="Y20" s="23"/>
    </row>
    <row r="21" spans="1:25" x14ac:dyDescent="0.25">
      <c r="A21" s="24" t="s">
        <v>27</v>
      </c>
      <c r="B21" s="25">
        <f t="shared" ref="B21:S21" si="9">SUM(B8:B20)</f>
        <v>8717.7564155098607</v>
      </c>
      <c r="C21" s="47">
        <f t="shared" si="9"/>
        <v>1</v>
      </c>
      <c r="D21" s="25">
        <f t="shared" si="9"/>
        <v>10116.452161330006</v>
      </c>
      <c r="E21" s="47">
        <f t="shared" si="9"/>
        <v>0.99999999999999989</v>
      </c>
      <c r="F21" s="25">
        <f t="shared" si="9"/>
        <v>986084</v>
      </c>
      <c r="G21" s="47">
        <f t="shared" si="9"/>
        <v>0.99999999999999989</v>
      </c>
      <c r="H21" s="27">
        <f t="shared" si="9"/>
        <v>23760.959233112433</v>
      </c>
      <c r="I21" s="28">
        <f t="shared" si="9"/>
        <v>0.99999999999999989</v>
      </c>
      <c r="J21" s="27">
        <f t="shared" si="9"/>
        <v>23191.796938603355</v>
      </c>
      <c r="K21" s="28">
        <f t="shared" si="9"/>
        <v>1.0000000000000002</v>
      </c>
      <c r="L21" s="27">
        <f t="shared" si="9"/>
        <v>1004782</v>
      </c>
      <c r="M21" s="29">
        <f t="shared" si="9"/>
        <v>1</v>
      </c>
      <c r="N21" s="25">
        <f t="shared" si="9"/>
        <v>4243.1034016692138</v>
      </c>
      <c r="O21" s="47">
        <f t="shared" si="9"/>
        <v>1</v>
      </c>
      <c r="P21" s="25">
        <f t="shared" si="9"/>
        <v>4561.64896258924</v>
      </c>
      <c r="Q21" s="47">
        <f t="shared" si="9"/>
        <v>1</v>
      </c>
      <c r="R21" s="25">
        <f t="shared" si="9"/>
        <v>1016863</v>
      </c>
      <c r="S21" s="26">
        <f t="shared" si="9"/>
        <v>0.99999999999999989</v>
      </c>
      <c r="T21" s="27"/>
      <c r="U21" s="28"/>
      <c r="V21" s="27"/>
      <c r="W21" s="28"/>
      <c r="X21" s="27"/>
      <c r="Y21" s="29"/>
    </row>
    <row r="22" spans="1:25" x14ac:dyDescent="0.25">
      <c r="A22" s="31" t="s">
        <v>28</v>
      </c>
      <c r="B22" s="11">
        <f>B46</f>
        <v>8717.7564155098607</v>
      </c>
      <c r="C22" s="13">
        <f>B22/$B$24</f>
        <v>1</v>
      </c>
      <c r="D22" s="11">
        <f>D46</f>
        <v>10116.069161330006</v>
      </c>
      <c r="E22" s="13">
        <f>D22/$D$24</f>
        <v>1</v>
      </c>
      <c r="F22" s="32">
        <f>F46</f>
        <v>986084</v>
      </c>
      <c r="G22" s="13">
        <f>F22/$F$24</f>
        <v>1</v>
      </c>
      <c r="H22" s="14">
        <f>H46-B46</f>
        <v>23760.95923311243</v>
      </c>
      <c r="I22" s="16">
        <f>H22/H24</f>
        <v>1</v>
      </c>
      <c r="J22" s="14">
        <f>J46-D46</f>
        <v>23191.796938603344</v>
      </c>
      <c r="K22" s="16">
        <f>J22/J24</f>
        <v>1</v>
      </c>
      <c r="L22" s="33">
        <f>L46</f>
        <v>1004782</v>
      </c>
      <c r="M22" s="16">
        <f>L22/L24</f>
        <v>1</v>
      </c>
      <c r="N22" s="11">
        <f>N46-H46</f>
        <v>4243.3295517227089</v>
      </c>
      <c r="O22" s="13">
        <f>N22/$N$24</f>
        <v>1</v>
      </c>
      <c r="P22" s="11">
        <f>P46-J46</f>
        <v>4561.6489625892427</v>
      </c>
      <c r="Q22" s="13">
        <f>P22/$P$24</f>
        <v>1</v>
      </c>
      <c r="R22" s="32">
        <f>R46</f>
        <v>1016863</v>
      </c>
      <c r="S22" s="13">
        <f>R22/$R$24</f>
        <v>1</v>
      </c>
      <c r="T22" s="14"/>
      <c r="U22" s="16"/>
      <c r="V22" s="14"/>
      <c r="W22" s="16"/>
      <c r="X22" s="33"/>
      <c r="Y22" s="16"/>
    </row>
    <row r="23" spans="1:25" x14ac:dyDescent="0.25">
      <c r="A23" s="34" t="s">
        <v>29</v>
      </c>
      <c r="B23" s="18">
        <f>B47</f>
        <v>0</v>
      </c>
      <c r="C23" s="20">
        <f>B23/$B$24</f>
        <v>0</v>
      </c>
      <c r="D23" s="18">
        <f>D47</f>
        <v>0</v>
      </c>
      <c r="E23" s="20">
        <f>D23/$D$24</f>
        <v>0</v>
      </c>
      <c r="F23" s="35">
        <f>F47</f>
        <v>0</v>
      </c>
      <c r="G23" s="20">
        <f>F23/$F$24</f>
        <v>0</v>
      </c>
      <c r="H23" s="21">
        <f>H47-B47</f>
        <v>0</v>
      </c>
      <c r="I23" s="23">
        <f>H23/H24</f>
        <v>0</v>
      </c>
      <c r="J23" s="21">
        <f>J47-D47</f>
        <v>0</v>
      </c>
      <c r="K23" s="23">
        <f>J23/J24</f>
        <v>0</v>
      </c>
      <c r="L23" s="36">
        <f>L47</f>
        <v>0</v>
      </c>
      <c r="M23" s="23">
        <f>L23/L24</f>
        <v>0</v>
      </c>
      <c r="N23" s="18">
        <f>N47-H47</f>
        <v>0</v>
      </c>
      <c r="O23" s="20">
        <f>N23/N24</f>
        <v>0</v>
      </c>
      <c r="P23" s="18">
        <f>P47-J47</f>
        <v>0</v>
      </c>
      <c r="Q23" s="20">
        <f>P23/P24</f>
        <v>0</v>
      </c>
      <c r="R23" s="35">
        <f>R47</f>
        <v>0</v>
      </c>
      <c r="S23" s="20">
        <f>R23/R24</f>
        <v>0</v>
      </c>
      <c r="T23" s="21"/>
      <c r="U23" s="23"/>
      <c r="V23" s="21"/>
      <c r="W23" s="23"/>
      <c r="X23" s="36"/>
      <c r="Y23" s="23"/>
    </row>
    <row r="24" spans="1:25" x14ac:dyDescent="0.25">
      <c r="A24" s="37" t="s">
        <v>27</v>
      </c>
      <c r="B24" s="38">
        <f t="shared" ref="B24:S24" si="10">B22+B23</f>
        <v>8717.7564155098607</v>
      </c>
      <c r="C24" s="39">
        <f t="shared" si="10"/>
        <v>1</v>
      </c>
      <c r="D24" s="38">
        <f t="shared" si="10"/>
        <v>10116.069161330006</v>
      </c>
      <c r="E24" s="39">
        <f t="shared" si="10"/>
        <v>1</v>
      </c>
      <c r="F24" s="38">
        <f t="shared" si="10"/>
        <v>986084</v>
      </c>
      <c r="G24" s="39">
        <f t="shared" si="10"/>
        <v>1</v>
      </c>
      <c r="H24" s="40">
        <f t="shared" si="10"/>
        <v>23760.95923311243</v>
      </c>
      <c r="I24" s="41">
        <f t="shared" si="10"/>
        <v>1</v>
      </c>
      <c r="J24" s="40">
        <f t="shared" si="10"/>
        <v>23191.796938603344</v>
      </c>
      <c r="K24" s="41">
        <f t="shared" si="10"/>
        <v>1</v>
      </c>
      <c r="L24" s="40">
        <f t="shared" si="10"/>
        <v>1004782</v>
      </c>
      <c r="M24" s="41">
        <f t="shared" si="10"/>
        <v>1</v>
      </c>
      <c r="N24" s="38">
        <f t="shared" si="10"/>
        <v>4243.3295517227089</v>
      </c>
      <c r="O24" s="39">
        <f t="shared" si="10"/>
        <v>1</v>
      </c>
      <c r="P24" s="38">
        <f t="shared" si="10"/>
        <v>4561.6489625892427</v>
      </c>
      <c r="Q24" s="39">
        <f t="shared" si="10"/>
        <v>1</v>
      </c>
      <c r="R24" s="38">
        <f t="shared" si="10"/>
        <v>1016863</v>
      </c>
      <c r="S24" s="39">
        <f t="shared" si="10"/>
        <v>1</v>
      </c>
      <c r="T24" s="40"/>
      <c r="U24" s="41"/>
      <c r="V24" s="40"/>
      <c r="W24" s="41"/>
      <c r="X24" s="42"/>
      <c r="Y24" s="41"/>
    </row>
    <row r="25" spans="1:25" x14ac:dyDescent="0.25">
      <c r="A25" s="31" t="s">
        <v>30</v>
      </c>
      <c r="B25" s="11">
        <f>B49</f>
        <v>1236.0174118695704</v>
      </c>
      <c r="C25" s="13">
        <f>B25/$B$27</f>
        <v>0.14178159528185</v>
      </c>
      <c r="D25" s="11">
        <f>D49</f>
        <v>2634.8407918695711</v>
      </c>
      <c r="E25" s="13">
        <f>D25/$D$27</f>
        <v>0.26046093100486045</v>
      </c>
      <c r="F25" s="32">
        <f>F49</f>
        <v>124178</v>
      </c>
      <c r="G25" s="13">
        <f>F25/$F$27</f>
        <v>0.125930448115982</v>
      </c>
      <c r="H25" s="14">
        <f>H49-B49</f>
        <v>1130.2388806690524</v>
      </c>
      <c r="I25" s="16">
        <f>H25/H27</f>
        <v>4.7567056093172855E-2</v>
      </c>
      <c r="J25" s="14">
        <f>J49-D49</f>
        <v>561.36548066904925</v>
      </c>
      <c r="K25" s="16">
        <f>J25/J27</f>
        <v>2.4205346491915934E-2</v>
      </c>
      <c r="L25" s="33">
        <f>L49</f>
        <v>131048</v>
      </c>
      <c r="M25" s="16">
        <f>L25/L27</f>
        <v>0.13042431094506071</v>
      </c>
      <c r="N25" s="11">
        <f>N49-H49</f>
        <v>48.213421359556378</v>
      </c>
      <c r="O25" s="13">
        <f>N25/$N$27</f>
        <v>1.1362167555424177E-2</v>
      </c>
      <c r="P25" s="11">
        <f>P49-J49</f>
        <v>366.18586135955411</v>
      </c>
      <c r="Q25" s="13">
        <f>P25/$P$27</f>
        <v>8.0274888392925126E-2</v>
      </c>
      <c r="R25" s="32">
        <f>R49</f>
        <v>140112</v>
      </c>
      <c r="S25" s="13">
        <f>R25/$R$27</f>
        <v>0.13778847298013597</v>
      </c>
      <c r="T25" s="14"/>
      <c r="U25" s="16"/>
      <c r="V25" s="14"/>
      <c r="W25" s="16"/>
      <c r="X25" s="33"/>
      <c r="Y25" s="16"/>
    </row>
    <row r="26" spans="1:25" x14ac:dyDescent="0.25">
      <c r="A26" s="34" t="s">
        <v>31</v>
      </c>
      <c r="B26" s="18">
        <f>B50</f>
        <v>7481.7390036402903</v>
      </c>
      <c r="C26" s="20">
        <f>B26/$B$27</f>
        <v>0.85821840471815003</v>
      </c>
      <c r="D26" s="18">
        <f>D50</f>
        <v>7481.2283694604348</v>
      </c>
      <c r="E26" s="20">
        <f>D26/$D$27</f>
        <v>0.73953906899513955</v>
      </c>
      <c r="F26" s="35">
        <f>F50</f>
        <v>861906</v>
      </c>
      <c r="G26" s="20">
        <f>F26/$F$27</f>
        <v>0.87406955188401803</v>
      </c>
      <c r="H26" s="21">
        <f>H50-B50</f>
        <v>22630.720352443375</v>
      </c>
      <c r="I26" s="23">
        <f>H26/H27</f>
        <v>0.95243294390682709</v>
      </c>
      <c r="J26" s="21">
        <f>J50-D50</f>
        <v>22630.431457934297</v>
      </c>
      <c r="K26" s="23">
        <f>J26/J27</f>
        <v>0.97579465350808403</v>
      </c>
      <c r="L26" s="36">
        <f>L50</f>
        <v>873734</v>
      </c>
      <c r="M26" s="23">
        <f>L26/L27</f>
        <v>0.86957568905493932</v>
      </c>
      <c r="N26" s="18">
        <f>N50-H50</f>
        <v>4195.1161303631525</v>
      </c>
      <c r="O26" s="20">
        <f>N26/$N$27</f>
        <v>0.98863783244457581</v>
      </c>
      <c r="P26" s="18">
        <f>P50-J50</f>
        <v>4195.4631012296886</v>
      </c>
      <c r="Q26" s="20">
        <f>P26/$P$27</f>
        <v>0.91972511160707493</v>
      </c>
      <c r="R26" s="35">
        <f>R50</f>
        <v>876751</v>
      </c>
      <c r="S26" s="20">
        <f>R26/$R$27</f>
        <v>0.86221152701986403</v>
      </c>
      <c r="T26" s="21"/>
      <c r="U26" s="23"/>
      <c r="V26" s="21"/>
      <c r="W26" s="23"/>
      <c r="X26" s="36"/>
      <c r="Y26" s="23"/>
    </row>
    <row r="27" spans="1:25" x14ac:dyDescent="0.25">
      <c r="A27" s="54" t="s">
        <v>27</v>
      </c>
      <c r="B27" s="55">
        <f t="shared" ref="B27:S27" si="11">B25+B26</f>
        <v>8717.7564155098607</v>
      </c>
      <c r="C27" s="56">
        <f t="shared" si="11"/>
        <v>1</v>
      </c>
      <c r="D27" s="55">
        <f t="shared" si="11"/>
        <v>10116.069161330006</v>
      </c>
      <c r="E27" s="56">
        <f t="shared" si="11"/>
        <v>1</v>
      </c>
      <c r="F27" s="55">
        <f t="shared" si="11"/>
        <v>986084</v>
      </c>
      <c r="G27" s="56">
        <f t="shared" si="11"/>
        <v>1</v>
      </c>
      <c r="H27" s="57">
        <f t="shared" si="11"/>
        <v>23760.95923311243</v>
      </c>
      <c r="I27" s="58">
        <f t="shared" si="11"/>
        <v>1</v>
      </c>
      <c r="J27" s="57">
        <f t="shared" si="11"/>
        <v>23191.796938603347</v>
      </c>
      <c r="K27" s="58">
        <f t="shared" si="11"/>
        <v>1</v>
      </c>
      <c r="L27" s="57">
        <f t="shared" si="11"/>
        <v>1004782</v>
      </c>
      <c r="M27" s="58">
        <f t="shared" si="11"/>
        <v>1</v>
      </c>
      <c r="N27" s="55">
        <f t="shared" si="11"/>
        <v>4243.3295517227089</v>
      </c>
      <c r="O27" s="56">
        <f t="shared" si="11"/>
        <v>1</v>
      </c>
      <c r="P27" s="55">
        <f t="shared" si="11"/>
        <v>4561.6489625892427</v>
      </c>
      <c r="Q27" s="56">
        <f t="shared" si="11"/>
        <v>1</v>
      </c>
      <c r="R27" s="55">
        <f t="shared" si="11"/>
        <v>1016863</v>
      </c>
      <c r="S27" s="56">
        <f t="shared" si="11"/>
        <v>1</v>
      </c>
      <c r="T27" s="57"/>
      <c r="U27" s="58"/>
      <c r="V27" s="57"/>
      <c r="W27" s="58"/>
      <c r="X27" s="59"/>
      <c r="Y27" s="58"/>
    </row>
    <row r="28" spans="1:25" ht="54" customHeight="1" x14ac:dyDescent="0.3">
      <c r="A28" s="5" t="s">
        <v>37</v>
      </c>
      <c r="B28" s="44" t="s">
        <v>38</v>
      </c>
      <c r="C28" s="52" t="s">
        <v>39</v>
      </c>
      <c r="D28" s="52" t="s">
        <v>40</v>
      </c>
      <c r="E28" s="52" t="s">
        <v>41</v>
      </c>
      <c r="F28" s="52" t="s">
        <v>42</v>
      </c>
      <c r="G28" s="53" t="s">
        <v>43</v>
      </c>
      <c r="H28" s="44" t="s">
        <v>44</v>
      </c>
      <c r="I28" s="52" t="s">
        <v>45</v>
      </c>
      <c r="J28" s="52" t="s">
        <v>46</v>
      </c>
      <c r="K28" s="52" t="s">
        <v>47</v>
      </c>
      <c r="L28" s="52" t="s">
        <v>48</v>
      </c>
      <c r="M28" s="53" t="s">
        <v>49</v>
      </c>
      <c r="N28" s="44" t="s">
        <v>50</v>
      </c>
      <c r="O28" s="52" t="s">
        <v>51</v>
      </c>
      <c r="P28" s="52" t="s">
        <v>52</v>
      </c>
      <c r="Q28" s="52" t="s">
        <v>53</v>
      </c>
      <c r="R28" s="52" t="s">
        <v>54</v>
      </c>
      <c r="S28" s="53" t="s">
        <v>55</v>
      </c>
      <c r="T28" s="44" t="s">
        <v>56</v>
      </c>
      <c r="U28" s="52" t="s">
        <v>57</v>
      </c>
      <c r="V28" s="52" t="s">
        <v>58</v>
      </c>
      <c r="W28" s="52" t="s">
        <v>59</v>
      </c>
      <c r="X28" s="52" t="s">
        <v>60</v>
      </c>
      <c r="Y28" s="53" t="s">
        <v>61</v>
      </c>
    </row>
    <row r="29" spans="1:25" ht="18.75" x14ac:dyDescent="0.3">
      <c r="A29" s="5" t="s">
        <v>32</v>
      </c>
      <c r="B29" s="44" t="s">
        <v>5</v>
      </c>
      <c r="C29" s="52" t="s">
        <v>5</v>
      </c>
      <c r="D29" s="52" t="s">
        <v>5</v>
      </c>
      <c r="E29" s="52" t="s">
        <v>5</v>
      </c>
      <c r="F29" s="52" t="s">
        <v>5</v>
      </c>
      <c r="G29" s="53" t="s">
        <v>5</v>
      </c>
      <c r="H29" s="44" t="s">
        <v>33</v>
      </c>
      <c r="I29" s="52" t="s">
        <v>33</v>
      </c>
      <c r="J29" s="52" t="s">
        <v>33</v>
      </c>
      <c r="K29" s="52" t="s">
        <v>33</v>
      </c>
      <c r="L29" s="52" t="s">
        <v>33</v>
      </c>
      <c r="M29" s="53" t="s">
        <v>33</v>
      </c>
      <c r="N29" s="44" t="s">
        <v>34</v>
      </c>
      <c r="O29" s="52" t="s">
        <v>34</v>
      </c>
      <c r="P29" s="52" t="s">
        <v>34</v>
      </c>
      <c r="Q29" s="52" t="s">
        <v>34</v>
      </c>
      <c r="R29" s="52" t="s">
        <v>34</v>
      </c>
      <c r="S29" s="53" t="s">
        <v>34</v>
      </c>
      <c r="T29" s="44" t="s">
        <v>35</v>
      </c>
      <c r="U29" s="52" t="s">
        <v>35</v>
      </c>
      <c r="V29" s="52" t="s">
        <v>35</v>
      </c>
      <c r="W29" s="52" t="s">
        <v>35</v>
      </c>
      <c r="X29" s="52" t="s">
        <v>35</v>
      </c>
      <c r="Y29" s="53" t="s">
        <v>35</v>
      </c>
    </row>
    <row r="30" spans="1:25" ht="60" x14ac:dyDescent="0.3">
      <c r="A30" s="6">
        <v>2019</v>
      </c>
      <c r="B30" s="50" t="s">
        <v>9</v>
      </c>
      <c r="C30" s="50" t="s">
        <v>9</v>
      </c>
      <c r="D30" s="51" t="s">
        <v>10</v>
      </c>
      <c r="E30" s="51" t="s">
        <v>10</v>
      </c>
      <c r="F30" s="51" t="s">
        <v>11</v>
      </c>
      <c r="G30" s="51" t="s">
        <v>11</v>
      </c>
      <c r="H30" s="50" t="s">
        <v>9</v>
      </c>
      <c r="I30" s="50" t="s">
        <v>9</v>
      </c>
      <c r="J30" s="51" t="s">
        <v>10</v>
      </c>
      <c r="K30" s="51" t="s">
        <v>10</v>
      </c>
      <c r="L30" s="51" t="s">
        <v>11</v>
      </c>
      <c r="M30" s="51" t="s">
        <v>11</v>
      </c>
      <c r="N30" s="50" t="s">
        <v>9</v>
      </c>
      <c r="O30" s="50" t="s">
        <v>9</v>
      </c>
      <c r="P30" s="51" t="s">
        <v>10</v>
      </c>
      <c r="Q30" s="51" t="s">
        <v>10</v>
      </c>
      <c r="R30" s="51" t="s">
        <v>11</v>
      </c>
      <c r="S30" s="51" t="s">
        <v>11</v>
      </c>
      <c r="T30" s="50" t="s">
        <v>9</v>
      </c>
      <c r="U30" s="50" t="s">
        <v>9</v>
      </c>
      <c r="V30" s="51" t="s">
        <v>10</v>
      </c>
      <c r="W30" s="51" t="s">
        <v>10</v>
      </c>
      <c r="X30" s="51" t="s">
        <v>11</v>
      </c>
      <c r="Y30" s="51" t="s">
        <v>11</v>
      </c>
    </row>
    <row r="31" spans="1:25" x14ac:dyDescent="0.25">
      <c r="A31" s="4"/>
      <c r="B31" s="7" t="s">
        <v>12</v>
      </c>
      <c r="C31" s="8" t="s">
        <v>13</v>
      </c>
      <c r="D31" s="8" t="s">
        <v>12</v>
      </c>
      <c r="E31" s="8" t="s">
        <v>13</v>
      </c>
      <c r="F31" s="8" t="s">
        <v>12</v>
      </c>
      <c r="G31" s="9" t="s">
        <v>13</v>
      </c>
      <c r="H31" s="7" t="s">
        <v>12</v>
      </c>
      <c r="I31" s="8" t="s">
        <v>13</v>
      </c>
      <c r="J31" s="8" t="s">
        <v>12</v>
      </c>
      <c r="K31" s="8" t="s">
        <v>13</v>
      </c>
      <c r="L31" s="8" t="s">
        <v>12</v>
      </c>
      <c r="M31" s="9" t="s">
        <v>13</v>
      </c>
      <c r="N31" s="7" t="s">
        <v>12</v>
      </c>
      <c r="O31" s="8" t="s">
        <v>13</v>
      </c>
      <c r="P31" s="8" t="s">
        <v>12</v>
      </c>
      <c r="Q31" s="8" t="s">
        <v>13</v>
      </c>
      <c r="R31" s="8" t="s">
        <v>12</v>
      </c>
      <c r="S31" s="9" t="s">
        <v>13</v>
      </c>
      <c r="T31" s="7" t="s">
        <v>12</v>
      </c>
      <c r="U31" s="8" t="s">
        <v>13</v>
      </c>
      <c r="V31" s="8" t="s">
        <v>12</v>
      </c>
      <c r="W31" s="8" t="s">
        <v>13</v>
      </c>
      <c r="X31" s="8" t="s">
        <v>12</v>
      </c>
      <c r="Y31" s="9" t="s">
        <v>13</v>
      </c>
    </row>
    <row r="32" spans="1:25" x14ac:dyDescent="0.25">
      <c r="A32" s="10" t="s">
        <v>14</v>
      </c>
      <c r="B32" s="11">
        <f>'[14]1-3.19'!$B$6</f>
        <v>-7.4091679785939404E-2</v>
      </c>
      <c r="C32" s="20">
        <f>B32/$B$45</f>
        <v>-8.4989389763313457E-6</v>
      </c>
      <c r="D32" s="11">
        <f>B32</f>
        <v>-7.4091679785939404E-2</v>
      </c>
      <c r="E32" s="20">
        <f>D32/$D$45</f>
        <v>-7.3238798152136569E-6</v>
      </c>
      <c r="F32" s="11">
        <f>'[14]1-3.19'!$F$6</f>
        <v>47400</v>
      </c>
      <c r="G32" s="20">
        <f>F32/$F$45</f>
        <v>4.8068927190786995E-2</v>
      </c>
      <c r="H32" s="14">
        <f>'[13]1-6.19'!$B$6</f>
        <v>-0.13113177759701317</v>
      </c>
      <c r="I32" s="15">
        <f>H32/$H$45</f>
        <v>-4.0374680764993747E-6</v>
      </c>
      <c r="J32" s="14">
        <f>'[13]1-6.19'!$D$6</f>
        <v>-0.13113177759701317</v>
      </c>
      <c r="K32" s="15">
        <f>J32/$J$45</f>
        <v>-3.9369612332287947E-6</v>
      </c>
      <c r="L32" s="14">
        <f>'[13]1-6.19'!$F$6</f>
        <v>74078</v>
      </c>
      <c r="M32" s="15">
        <f>L32/$L$45</f>
        <v>7.3725444922381173E-2</v>
      </c>
      <c r="N32" s="11">
        <v>0</v>
      </c>
      <c r="O32" s="20">
        <f>N32/$N$45</f>
        <v>0</v>
      </c>
      <c r="P32" s="11">
        <f>'[15]1-9.19'!$D$6</f>
        <v>-0.22640776890784375</v>
      </c>
      <c r="Q32" s="20">
        <f>P32/$P$45</f>
        <v>-5.9786286815145208E-6</v>
      </c>
      <c r="R32" s="11">
        <f>'[15]1-9.19'!$F$6</f>
        <v>115099</v>
      </c>
      <c r="S32" s="20">
        <f>R32/$R$45</f>
        <v>0.11319027243591319</v>
      </c>
      <c r="T32" s="14"/>
      <c r="U32" s="15"/>
      <c r="V32" s="14"/>
      <c r="W32" s="15"/>
      <c r="X32" s="14"/>
      <c r="Y32" s="16"/>
    </row>
    <row r="33" spans="1:25" x14ac:dyDescent="0.25">
      <c r="A33" s="17" t="s">
        <v>15</v>
      </c>
      <c r="B33" s="18">
        <f>'[14]1-3.19'!$B$7</f>
        <v>1227.363686335382</v>
      </c>
      <c r="C33" s="20">
        <f>B33/$B$45</f>
        <v>0.14078894016260482</v>
      </c>
      <c r="D33" s="18">
        <f>'[14]1-3.19'!$D$7</f>
        <v>2555.0760063353828</v>
      </c>
      <c r="E33" s="20">
        <f>D33/$D$45</f>
        <v>0.25256641019883674</v>
      </c>
      <c r="F33" s="18">
        <f>'[14]1-3.19'!F7</f>
        <v>70622</v>
      </c>
      <c r="G33" s="20">
        <f>F33/$F$45</f>
        <v>7.1618645064720654E-2</v>
      </c>
      <c r="H33" s="21">
        <f>'[13]1-6.19'!$B$7</f>
        <v>2257.3008310632104</v>
      </c>
      <c r="I33" s="22">
        <f>H33/$H$45</f>
        <v>6.9500926560159798E-2</v>
      </c>
      <c r="J33" s="21">
        <f>'[13]1-6.19'!$D$7</f>
        <v>3009.8287210632111</v>
      </c>
      <c r="K33" s="22">
        <f>J33/$J$45</f>
        <v>9.036390118877155E-2</v>
      </c>
      <c r="L33" s="21">
        <f>'[13]1-6.19'!$F$7</f>
        <v>51090</v>
      </c>
      <c r="M33" s="22">
        <f>L33/$L$45</f>
        <v>5.0846850361570967E-2</v>
      </c>
      <c r="N33" s="18">
        <f>'[15]1-9.19'!$B$7</f>
        <v>2273.3208530737711</v>
      </c>
      <c r="O33" s="20">
        <f>N33/$N$45</f>
        <v>6.1906542537024052E-2</v>
      </c>
      <c r="P33" s="18">
        <f>'[15]1-9.19'!$D$7</f>
        <v>3350.6729030737715</v>
      </c>
      <c r="Q33" s="20">
        <f>P33/$P$45</f>
        <v>8.8479424612166499E-2</v>
      </c>
      <c r="R33" s="18">
        <f>'[15]1-9.19'!$F$7</f>
        <v>19107</v>
      </c>
      <c r="S33" s="20">
        <f>R33/$R$45</f>
        <v>1.8790141838182724E-2</v>
      </c>
      <c r="T33" s="21"/>
      <c r="U33" s="22"/>
      <c r="V33" s="21"/>
      <c r="W33" s="22"/>
      <c r="X33" s="21"/>
      <c r="Y33" s="23"/>
    </row>
    <row r="34" spans="1:25" x14ac:dyDescent="0.25">
      <c r="A34" s="17" t="s">
        <v>16</v>
      </c>
      <c r="B34" s="18">
        <f>'[14]1-3.19'!$B$8</f>
        <v>7487.6683220270697</v>
      </c>
      <c r="C34" s="20">
        <f>B34/$B$45</f>
        <v>0.85889854741819505</v>
      </c>
      <c r="D34" s="18">
        <f>B34</f>
        <v>7487.6683220270697</v>
      </c>
      <c r="E34" s="20">
        <f>D34/$D$45</f>
        <v>0.74014765281533923</v>
      </c>
      <c r="F34" s="18">
        <f>'[14]1-3.19'!F8</f>
        <v>835987</v>
      </c>
      <c r="G34" s="20">
        <f>F34/$F$45</f>
        <v>0.8477847728996718</v>
      </c>
      <c r="H34" s="21">
        <f>'[13]1-6.19'!$B$8</f>
        <v>29554.640595158769</v>
      </c>
      <c r="I34" s="22">
        <f>H34/$H$45</f>
        <v>0.90996949863725429</v>
      </c>
      <c r="J34" s="21">
        <f>'[13]1-6.19'!$D$8</f>
        <v>29554.640595158769</v>
      </c>
      <c r="K34" s="22">
        <f>J34/$J$45</f>
        <v>0.88731714323836275</v>
      </c>
      <c r="L34" s="21">
        <f>'[13]1-6.19'!$F$8</f>
        <v>847699</v>
      </c>
      <c r="M34" s="22">
        <f>L34/$L$45</f>
        <v>0.84366459590239473</v>
      </c>
      <c r="N34" s="18">
        <f>'[15]1-9.19'!$B$8</f>
        <v>33920.42793114666</v>
      </c>
      <c r="O34" s="20">
        <f>N34/$N$45</f>
        <v>0.92371317130809172</v>
      </c>
      <c r="P34" s="18">
        <f>'[15]1-9.19'!$D$8</f>
        <v>33920.42793114666</v>
      </c>
      <c r="Q34" s="20">
        <f>P34/$P$45</f>
        <v>0.89571857139295319</v>
      </c>
      <c r="R34" s="18">
        <f>'[15]1-9.19'!$F$8</f>
        <v>851475</v>
      </c>
      <c r="S34" s="20">
        <f>R34/$R$45</f>
        <v>0.8373546878979764</v>
      </c>
      <c r="T34" s="21"/>
      <c r="U34" s="22"/>
      <c r="V34" s="21"/>
      <c r="W34" s="22"/>
      <c r="X34" s="21"/>
      <c r="Y34" s="23"/>
    </row>
    <row r="35" spans="1:25" x14ac:dyDescent="0.25">
      <c r="A35" s="17" t="s">
        <v>17</v>
      </c>
      <c r="B35" s="18">
        <f>'[14]1-3.19'!$B$9</f>
        <v>8.7278172139742196</v>
      </c>
      <c r="C35" s="20">
        <f>B35/$B$45</f>
        <v>1.0011540582215005E-3</v>
      </c>
      <c r="D35" s="18">
        <f>'[14]1-3.19'!$D$9</f>
        <v>79.838877213973873</v>
      </c>
      <c r="E35" s="20">
        <f>D35/$D$45</f>
        <v>7.8919838635877551E-3</v>
      </c>
      <c r="F35" s="18">
        <f>'[14]1-3.19'!F9</f>
        <v>6156</v>
      </c>
      <c r="G35" s="20">
        <f>F35/$F$45</f>
        <v>6.2428758604743612E-3</v>
      </c>
      <c r="H35" s="21">
        <f>'[13]1-6.19'!$B$9</f>
        <v>109.08659325301059</v>
      </c>
      <c r="I35" s="22">
        <f>H35/$H$45</f>
        <v>3.3587101914123235E-3</v>
      </c>
      <c r="J35" s="21">
        <f>'[13]1-6.19'!$D$9</f>
        <v>186.50868325301062</v>
      </c>
      <c r="K35" s="22">
        <f>J35/$J$45</f>
        <v>5.5995386403148717E-3</v>
      </c>
      <c r="L35" s="21">
        <f>'[13]1-6.19'!$F$9</f>
        <v>5880</v>
      </c>
      <c r="M35" s="22">
        <f>L35/$L$45</f>
        <v>5.8520156611085788E-3</v>
      </c>
      <c r="N35" s="18">
        <f>'[15]1-9.19'!$B$9</f>
        <v>141.37526859331095</v>
      </c>
      <c r="O35" s="20">
        <f>N35/$N$45</f>
        <v>3.8498982961517724E-3</v>
      </c>
      <c r="P35" s="18">
        <f>'[15]1-9.19'!$D$9</f>
        <v>211.94563859331089</v>
      </c>
      <c r="Q35" s="20">
        <f>P35/$P$45</f>
        <v>5.5967349527288246E-3</v>
      </c>
      <c r="R35" s="18">
        <f>'[15]1-9.19'!$F$9</f>
        <v>5906</v>
      </c>
      <c r="S35" s="20">
        <f>R35/$R$45</f>
        <v>5.8080587060400464E-3</v>
      </c>
      <c r="T35" s="21"/>
      <c r="U35" s="22"/>
      <c r="V35" s="21"/>
      <c r="W35" s="22"/>
      <c r="X35" s="21"/>
      <c r="Y35" s="23"/>
    </row>
    <row r="36" spans="1:25" x14ac:dyDescent="0.25">
      <c r="A36" s="17" t="s">
        <v>18</v>
      </c>
      <c r="B36" s="18">
        <f>'[14]1-3.19'!$B$10</f>
        <v>199.45368161322006</v>
      </c>
      <c r="C36" s="20">
        <f>B36/$B$45</f>
        <v>2.2879015208359083E-2</v>
      </c>
      <c r="D36" s="18">
        <f t="shared" ref="D36:D44" si="12">B36</f>
        <v>199.45368161322006</v>
      </c>
      <c r="E36" s="20">
        <f>D36/$D$45</f>
        <v>1.9715773715179411E-2</v>
      </c>
      <c r="F36" s="18">
        <f>'[14]1-3.19'!F10</f>
        <v>24079</v>
      </c>
      <c r="G36" s="20">
        <f>F36/$F$45</f>
        <v>2.4418812190442195E-2</v>
      </c>
      <c r="H36" s="21">
        <f>'[13]1-6.19'!$B$10</f>
        <v>810.67576092489742</v>
      </c>
      <c r="I36" s="22">
        <f>H36/$H$45</f>
        <v>2.4960216090296212E-2</v>
      </c>
      <c r="J36" s="21">
        <f>'[13]1-6.19'!$D$10</f>
        <v>810.67576092489742</v>
      </c>
      <c r="K36" s="22">
        <f>J36/$J$45</f>
        <v>2.433886813681287E-2</v>
      </c>
      <c r="L36" s="21">
        <f>'[13]1-6.19'!$F$10</f>
        <v>24374</v>
      </c>
      <c r="M36" s="22">
        <f>L36/$L$45</f>
        <v>2.4257998252357228E-2</v>
      </c>
      <c r="N36" s="18">
        <f>'[15]1-9.19'!$B$10</f>
        <v>893.43255530015858</v>
      </c>
      <c r="O36" s="20">
        <f>N36/$N$45</f>
        <v>2.432974668484094E-2</v>
      </c>
      <c r="P36" s="18">
        <f>'[15]1-9.19'!$D$10</f>
        <v>893.43255530015858</v>
      </c>
      <c r="Q36" s="20">
        <f>P36/$P$45</f>
        <v>2.3592394933631994E-2</v>
      </c>
      <c r="R36" s="18">
        <f>'[15]1-9.19'!$F$10</f>
        <v>23750</v>
      </c>
      <c r="S36" s="20">
        <f>R36/$R$45</f>
        <v>2.335614532144448E-2</v>
      </c>
      <c r="T36" s="21"/>
      <c r="U36" s="22"/>
      <c r="V36" s="21"/>
      <c r="W36" s="22"/>
      <c r="X36" s="21"/>
      <c r="Y36" s="23"/>
    </row>
    <row r="37" spans="1:25" x14ac:dyDescent="0.25">
      <c r="A37" s="17" t="s">
        <v>19</v>
      </c>
      <c r="B37" s="18">
        <f>'[14]1-3.19'!$B$11</f>
        <v>0</v>
      </c>
      <c r="C37" s="20">
        <f>B37/$B$45</f>
        <v>0</v>
      </c>
      <c r="D37" s="18">
        <f>'[14]1-3.19'!$D$11</f>
        <v>-0.51063417985528292</v>
      </c>
      <c r="E37" s="20">
        <f>D37/$D$45</f>
        <v>-5.0475618498664462E-5</v>
      </c>
      <c r="F37" s="18">
        <f>'[14]1-3.19'!F11</f>
        <v>17</v>
      </c>
      <c r="G37" s="20">
        <f>F37/$F$45</f>
        <v>1.7239910595851874E-5</v>
      </c>
      <c r="H37" s="21">
        <f>'[13]1-6.19'!$B$11</f>
        <v>0</v>
      </c>
      <c r="I37" s="22">
        <f>H37/$H$45</f>
        <v>0</v>
      </c>
      <c r="J37" s="21">
        <f>'[13]1-6.19'!$D$11</f>
        <v>-0.79952868893499274</v>
      </c>
      <c r="K37" s="22">
        <f>J37/$J$45</f>
        <v>-2.4004200285187065E-5</v>
      </c>
      <c r="L37" s="21">
        <f>'[13]1-6.19'!$F$11</f>
        <v>16</v>
      </c>
      <c r="M37" s="22">
        <f>L37/$L$45</f>
        <v>1.5923852139070962E-5</v>
      </c>
      <c r="N37" s="18">
        <f>P37</f>
        <v>-0.45255782239576714</v>
      </c>
      <c r="O37" s="20">
        <f>N37/$N$45</f>
        <v>-1.2323948924642792E-5</v>
      </c>
      <c r="P37" s="18">
        <f>'[15]1-9.19'!$D$11</f>
        <v>-0.45255782239576714</v>
      </c>
      <c r="Q37" s="20">
        <f>P37/$P$45</f>
        <v>-1.1950452009976729E-5</v>
      </c>
      <c r="R37" s="18">
        <f>'[15]1-9.19'!$F$11</f>
        <v>17</v>
      </c>
      <c r="S37" s="20">
        <f>R37/$R$45</f>
        <v>1.6718082966928681E-5</v>
      </c>
      <c r="T37" s="21"/>
      <c r="U37" s="22"/>
      <c r="V37" s="21"/>
      <c r="W37" s="22"/>
      <c r="X37" s="21"/>
      <c r="Y37" s="23"/>
    </row>
    <row r="38" spans="1:25" x14ac:dyDescent="0.25">
      <c r="A38" s="17" t="s">
        <v>20</v>
      </c>
      <c r="B38" s="18">
        <v>0</v>
      </c>
      <c r="C38" s="20">
        <f>B38/$B$45</f>
        <v>0</v>
      </c>
      <c r="D38" s="18">
        <f t="shared" si="12"/>
        <v>0</v>
      </c>
      <c r="E38" s="20">
        <f>D38/$D$45</f>
        <v>0</v>
      </c>
      <c r="F38" s="18">
        <v>0</v>
      </c>
      <c r="G38" s="20">
        <f>F38/$F$45</f>
        <v>0</v>
      </c>
      <c r="H38" s="21">
        <f>J38</f>
        <v>0</v>
      </c>
      <c r="I38" s="22">
        <f>H38/$H$45</f>
        <v>0</v>
      </c>
      <c r="J38" s="21">
        <v>0</v>
      </c>
      <c r="K38" s="22">
        <f>J38/$J$45</f>
        <v>0</v>
      </c>
      <c r="L38" s="21">
        <v>0</v>
      </c>
      <c r="M38" s="22">
        <f>L38/$L$45</f>
        <v>0</v>
      </c>
      <c r="N38" s="18">
        <f t="shared" ref="N38:N44" si="13">P38</f>
        <v>0</v>
      </c>
      <c r="O38" s="20">
        <f>N38/$N$45</f>
        <v>0</v>
      </c>
      <c r="P38" s="18">
        <v>0</v>
      </c>
      <c r="Q38" s="20">
        <f>P38/$P$45</f>
        <v>0</v>
      </c>
      <c r="R38" s="18">
        <v>0</v>
      </c>
      <c r="S38" s="20">
        <f>R38/$R$45</f>
        <v>0</v>
      </c>
      <c r="T38" s="21"/>
      <c r="U38" s="22"/>
      <c r="V38" s="21"/>
      <c r="W38" s="22"/>
      <c r="X38" s="21"/>
      <c r="Y38" s="23"/>
    </row>
    <row r="39" spans="1:25" x14ac:dyDescent="0.25">
      <c r="A39" s="17" t="s">
        <v>21</v>
      </c>
      <c r="B39" s="18">
        <v>0</v>
      </c>
      <c r="C39" s="20">
        <f>B39/$B$45</f>
        <v>0</v>
      </c>
      <c r="D39" s="18">
        <f t="shared" si="12"/>
        <v>0</v>
      </c>
      <c r="E39" s="20">
        <f>D39/$D$45</f>
        <v>0</v>
      </c>
      <c r="F39" s="18">
        <v>0</v>
      </c>
      <c r="G39" s="20">
        <f>F39/$F$45</f>
        <v>0</v>
      </c>
      <c r="H39" s="21">
        <f t="shared" ref="H39:H44" si="14">J39</f>
        <v>0</v>
      </c>
      <c r="I39" s="22">
        <f>H39/$H$45</f>
        <v>0</v>
      </c>
      <c r="J39" s="21">
        <v>0</v>
      </c>
      <c r="K39" s="22">
        <f>J39/$J$45</f>
        <v>0</v>
      </c>
      <c r="L39" s="21">
        <v>0</v>
      </c>
      <c r="M39" s="22">
        <f>L39/$L$45</f>
        <v>0</v>
      </c>
      <c r="N39" s="18">
        <f t="shared" si="13"/>
        <v>0</v>
      </c>
      <c r="O39" s="20">
        <f>N39/$N$45</f>
        <v>0</v>
      </c>
      <c r="P39" s="18">
        <v>0</v>
      </c>
      <c r="Q39" s="20">
        <f>P39/$P$45</f>
        <v>0</v>
      </c>
      <c r="R39" s="18">
        <v>0</v>
      </c>
      <c r="S39" s="20">
        <f>R39/$R$45</f>
        <v>0</v>
      </c>
      <c r="T39" s="21"/>
      <c r="U39" s="22"/>
      <c r="V39" s="21"/>
      <c r="W39" s="22"/>
      <c r="X39" s="21"/>
      <c r="Y39" s="23"/>
    </row>
    <row r="40" spans="1:25" x14ac:dyDescent="0.25">
      <c r="A40" s="17" t="s">
        <v>22</v>
      </c>
      <c r="B40" s="18">
        <f>'[14]1-3.19'!$B$12</f>
        <v>-205.38300000000001</v>
      </c>
      <c r="C40" s="20">
        <f>B40/$B$45</f>
        <v>-2.3559157908404134E-2</v>
      </c>
      <c r="D40" s="18">
        <v>-205</v>
      </c>
      <c r="E40" s="20">
        <f>D40/$D$45</f>
        <v>-2.0264021094629357E-2</v>
      </c>
      <c r="F40" s="18">
        <f>'[14]1-3.19'!$F$12</f>
        <v>1823</v>
      </c>
      <c r="G40" s="20">
        <f>F40/$F$45</f>
        <v>1.8487268833081156E-3</v>
      </c>
      <c r="H40" s="21">
        <f t="shared" si="14"/>
        <v>-252.857</v>
      </c>
      <c r="I40" s="22">
        <f>H40/$H$45</f>
        <v>-7.7853140110460588E-3</v>
      </c>
      <c r="J40" s="21">
        <f>'[13]1-6.19'!$D$12</f>
        <v>-252.857</v>
      </c>
      <c r="K40" s="22">
        <f>J40/$J$45</f>
        <v>-7.5915100427435059E-3</v>
      </c>
      <c r="L40" s="21">
        <f>'[13]1-6.19'!$F$12</f>
        <v>1645</v>
      </c>
      <c r="M40" s="22">
        <f>L40/$L$45</f>
        <v>1.6371710480482333E-3</v>
      </c>
      <c r="N40" s="18">
        <f t="shared" si="13"/>
        <v>-506.28500000000003</v>
      </c>
      <c r="O40" s="20">
        <f>N40/$N$45</f>
        <v>-1.3787034877183761E-2</v>
      </c>
      <c r="P40" s="18">
        <f>'[15]1-9.19'!$D$12</f>
        <v>-506.28500000000003</v>
      </c>
      <c r="Q40" s="20">
        <f>P40/$P$45</f>
        <v>-1.336919681078892E-2</v>
      </c>
      <c r="R40" s="18">
        <f>'[15]1-9.19'!$F$12</f>
        <v>1509</v>
      </c>
      <c r="S40" s="20">
        <f>R40/$R$45</f>
        <v>1.4839757174761989E-3</v>
      </c>
      <c r="T40" s="21"/>
      <c r="U40" s="22"/>
      <c r="V40" s="21"/>
      <c r="W40" s="22"/>
      <c r="X40" s="21"/>
      <c r="Y40" s="23"/>
    </row>
    <row r="41" spans="1:25" x14ac:dyDescent="0.25">
      <c r="A41" s="17" t="s">
        <v>23</v>
      </c>
      <c r="B41" s="18">
        <v>0</v>
      </c>
      <c r="C41" s="20">
        <f>B41/$B$45</f>
        <v>0</v>
      </c>
      <c r="D41" s="18">
        <f t="shared" si="12"/>
        <v>0</v>
      </c>
      <c r="E41" s="20">
        <f>D41/$D$45</f>
        <v>0</v>
      </c>
      <c r="F41" s="18">
        <v>0</v>
      </c>
      <c r="G41" s="20">
        <f>F41/$F$45</f>
        <v>0</v>
      </c>
      <c r="H41" s="21">
        <f t="shared" si="14"/>
        <v>0</v>
      </c>
      <c r="I41" s="22">
        <f>H41/$H$45</f>
        <v>0</v>
      </c>
      <c r="J41" s="21">
        <v>0</v>
      </c>
      <c r="K41" s="22">
        <f>J41/$J$45</f>
        <v>0</v>
      </c>
      <c r="L41" s="21">
        <v>0</v>
      </c>
      <c r="M41" s="22">
        <f>L41/$L$45</f>
        <v>0</v>
      </c>
      <c r="N41" s="18">
        <f t="shared" si="13"/>
        <v>0</v>
      </c>
      <c r="O41" s="20">
        <f>N41/$N$45</f>
        <v>0</v>
      </c>
      <c r="P41" s="18">
        <v>0</v>
      </c>
      <c r="Q41" s="20">
        <f>P41/$P$45</f>
        <v>0</v>
      </c>
      <c r="R41" s="18">
        <v>0</v>
      </c>
      <c r="S41" s="20">
        <f>R41/$R$45</f>
        <v>0</v>
      </c>
      <c r="T41" s="21"/>
      <c r="U41" s="22"/>
      <c r="V41" s="21"/>
      <c r="W41" s="22"/>
      <c r="X41" s="21"/>
      <c r="Y41" s="23"/>
    </row>
    <row r="42" spans="1:25" x14ac:dyDescent="0.25">
      <c r="A42" s="17" t="s">
        <v>24</v>
      </c>
      <c r="B42" s="18">
        <v>0</v>
      </c>
      <c r="C42" s="20">
        <f>B42/$B$45</f>
        <v>0</v>
      </c>
      <c r="D42" s="18">
        <f t="shared" si="12"/>
        <v>0</v>
      </c>
      <c r="E42" s="20">
        <f>D42/$D$45</f>
        <v>0</v>
      </c>
      <c r="F42" s="18">
        <v>0</v>
      </c>
      <c r="G42" s="20">
        <f>F42/$F$45</f>
        <v>0</v>
      </c>
      <c r="H42" s="21">
        <f t="shared" si="14"/>
        <v>0</v>
      </c>
      <c r="I42" s="22">
        <f>H42/$H$45</f>
        <v>0</v>
      </c>
      <c r="J42" s="21">
        <v>0</v>
      </c>
      <c r="K42" s="22">
        <f>J42/$J$45</f>
        <v>0</v>
      </c>
      <c r="L42" s="21">
        <v>0</v>
      </c>
      <c r="M42" s="22">
        <f>L42/$L$45</f>
        <v>0</v>
      </c>
      <c r="N42" s="18">
        <f t="shared" si="13"/>
        <v>0</v>
      </c>
      <c r="O42" s="20">
        <f>N42/$N$45</f>
        <v>0</v>
      </c>
      <c r="P42" s="18">
        <v>0</v>
      </c>
      <c r="Q42" s="20">
        <f>P42/$P$45</f>
        <v>0</v>
      </c>
      <c r="R42" s="18">
        <v>0</v>
      </c>
      <c r="S42" s="20">
        <f>R42/$R$45</f>
        <v>0</v>
      </c>
      <c r="T42" s="21"/>
      <c r="U42" s="22"/>
      <c r="V42" s="21"/>
      <c r="W42" s="22"/>
      <c r="X42" s="21"/>
      <c r="Y42" s="23"/>
    </row>
    <row r="43" spans="1:25" x14ac:dyDescent="0.25">
      <c r="A43" s="17" t="s">
        <v>25</v>
      </c>
      <c r="B43" s="18">
        <v>0</v>
      </c>
      <c r="C43" s="20">
        <f>B43/$B$45</f>
        <v>0</v>
      </c>
      <c r="D43" s="18">
        <f t="shared" si="12"/>
        <v>0</v>
      </c>
      <c r="E43" s="20">
        <f>D43/$D$45</f>
        <v>0</v>
      </c>
      <c r="F43" s="18">
        <v>0</v>
      </c>
      <c r="G43" s="20">
        <f>F43/$F$45</f>
        <v>0</v>
      </c>
      <c r="H43" s="21">
        <f t="shared" si="14"/>
        <v>0</v>
      </c>
      <c r="I43" s="22">
        <f>H43/$H$45</f>
        <v>0</v>
      </c>
      <c r="J43" s="21">
        <v>0</v>
      </c>
      <c r="K43" s="22">
        <f>J43/$J$45</f>
        <v>0</v>
      </c>
      <c r="L43" s="21">
        <v>0</v>
      </c>
      <c r="M43" s="22">
        <f>L43/$L$45</f>
        <v>0</v>
      </c>
      <c r="N43" s="18">
        <f t="shared" si="13"/>
        <v>0</v>
      </c>
      <c r="O43" s="20">
        <f>N43/$N$45</f>
        <v>0</v>
      </c>
      <c r="P43" s="18">
        <v>0</v>
      </c>
      <c r="Q43" s="20">
        <f>P43/$P$45</f>
        <v>0</v>
      </c>
      <c r="R43" s="18">
        <v>0</v>
      </c>
      <c r="S43" s="20">
        <f>R43/$R$45</f>
        <v>0</v>
      </c>
      <c r="T43" s="21"/>
      <c r="U43" s="22"/>
      <c r="V43" s="21"/>
      <c r="W43" s="22"/>
      <c r="X43" s="21"/>
      <c r="Y43" s="23"/>
    </row>
    <row r="44" spans="1:25" x14ac:dyDescent="0.25">
      <c r="A44" s="17" t="s">
        <v>26</v>
      </c>
      <c r="B44" s="18">
        <v>0</v>
      </c>
      <c r="C44" s="20">
        <f>B44/$B$45</f>
        <v>0</v>
      </c>
      <c r="D44" s="18">
        <f t="shared" si="12"/>
        <v>0</v>
      </c>
      <c r="E44" s="20">
        <f>D44/$D$45</f>
        <v>0</v>
      </c>
      <c r="F44" s="18">
        <v>0</v>
      </c>
      <c r="G44" s="20">
        <f>F44/$F$45</f>
        <v>0</v>
      </c>
      <c r="H44" s="21">
        <f t="shared" si="14"/>
        <v>0</v>
      </c>
      <c r="I44" s="22">
        <f>H44/$H$45</f>
        <v>0</v>
      </c>
      <c r="J44" s="21">
        <v>0</v>
      </c>
      <c r="K44" s="22">
        <f>J44/$J$45</f>
        <v>0</v>
      </c>
      <c r="L44" s="21">
        <v>0</v>
      </c>
      <c r="M44" s="22">
        <f>L44/$L$45</f>
        <v>0</v>
      </c>
      <c r="N44" s="18">
        <f t="shared" si="13"/>
        <v>0</v>
      </c>
      <c r="O44" s="20">
        <f>N44/$N$45</f>
        <v>0</v>
      </c>
      <c r="P44" s="18">
        <f>'[15]1-9.19'!$D$13</f>
        <v>0</v>
      </c>
      <c r="Q44" s="20">
        <f>P44/$P$45</f>
        <v>0</v>
      </c>
      <c r="R44" s="18">
        <v>0</v>
      </c>
      <c r="S44" s="20">
        <f>R44/$R$45</f>
        <v>0</v>
      </c>
      <c r="T44" s="21"/>
      <c r="U44" s="22"/>
      <c r="V44" s="21"/>
      <c r="W44" s="22"/>
      <c r="X44" s="21"/>
      <c r="Y44" s="23"/>
    </row>
    <row r="45" spans="1:25" x14ac:dyDescent="0.25">
      <c r="A45" s="24" t="s">
        <v>27</v>
      </c>
      <c r="B45" s="25">
        <f t="shared" ref="B45:P45" si="15">SUM(B32:B44)</f>
        <v>8717.7564155098607</v>
      </c>
      <c r="C45" s="47">
        <f t="shared" si="15"/>
        <v>1</v>
      </c>
      <c r="D45" s="25">
        <f t="shared" si="15"/>
        <v>10116.452161330006</v>
      </c>
      <c r="E45" s="47">
        <f t="shared" si="15"/>
        <v>0.99999999999999989</v>
      </c>
      <c r="F45" s="25">
        <f t="shared" si="15"/>
        <v>986084</v>
      </c>
      <c r="G45" s="47">
        <f t="shared" si="15"/>
        <v>0.99999999999999989</v>
      </c>
      <c r="H45" s="27">
        <f t="shared" si="15"/>
        <v>32478.715648622288</v>
      </c>
      <c r="I45" s="49">
        <f t="shared" si="15"/>
        <v>1.0000000000000002</v>
      </c>
      <c r="J45" s="27">
        <f t="shared" si="15"/>
        <v>33307.866099933352</v>
      </c>
      <c r="K45" s="49">
        <f t="shared" si="15"/>
        <v>1</v>
      </c>
      <c r="L45" s="27">
        <f t="shared" si="15"/>
        <v>1004782</v>
      </c>
      <c r="M45" s="49">
        <f t="shared" si="15"/>
        <v>1</v>
      </c>
      <c r="N45" s="25">
        <f t="shared" si="15"/>
        <v>36721.819050291502</v>
      </c>
      <c r="O45" s="47">
        <f t="shared" si="15"/>
        <v>1</v>
      </c>
      <c r="P45" s="25">
        <f t="shared" si="15"/>
        <v>37869.515062522594</v>
      </c>
      <c r="Q45" s="48">
        <f>P45/$P$45</f>
        <v>1</v>
      </c>
      <c r="R45" s="25">
        <f>SUM(R32:R44)</f>
        <v>1016863</v>
      </c>
      <c r="S45" s="48">
        <f>R45/$R$45</f>
        <v>1</v>
      </c>
      <c r="T45" s="27"/>
      <c r="U45" s="28"/>
      <c r="V45" s="27"/>
      <c r="W45" s="28"/>
      <c r="X45" s="27"/>
      <c r="Y45" s="29"/>
    </row>
    <row r="46" spans="1:25" x14ac:dyDescent="0.25">
      <c r="A46" s="43" t="s">
        <v>28</v>
      </c>
      <c r="B46" s="11">
        <f>'[14]1-3.19'!$B$22</f>
        <v>8717.7564155098607</v>
      </c>
      <c r="C46" s="13">
        <f>B46/B48</f>
        <v>1</v>
      </c>
      <c r="D46" s="11">
        <f>'[14]1-3.19'!$D$22</f>
        <v>10116.069161330006</v>
      </c>
      <c r="E46" s="13">
        <f>D46/D48</f>
        <v>1</v>
      </c>
      <c r="F46" s="32">
        <f>'[14]1-3.19'!$F$22</f>
        <v>986084</v>
      </c>
      <c r="G46" s="13">
        <f>F46/F48</f>
        <v>1</v>
      </c>
      <c r="H46" s="14">
        <f>'[13]1-6.19'!$B$22</f>
        <v>32478.715648622288</v>
      </c>
      <c r="I46" s="16">
        <f>H46/$H$48</f>
        <v>1</v>
      </c>
      <c r="J46" s="14">
        <f>'[13]1-6.19'!$D$22</f>
        <v>33307.866099933352</v>
      </c>
      <c r="K46" s="16">
        <f>J46/$J$48</f>
        <v>1</v>
      </c>
      <c r="L46" s="33">
        <f>'[13]1-6.19'!$F$22</f>
        <v>1004782</v>
      </c>
      <c r="M46" s="16">
        <f>L46/L48</f>
        <v>1</v>
      </c>
      <c r="N46" s="11">
        <f>'[15]1-9.19'!$B$22</f>
        <v>36722.045200344997</v>
      </c>
      <c r="O46" s="13">
        <f>N46/N48</f>
        <v>1</v>
      </c>
      <c r="P46" s="11">
        <f>'[15]1-9.19'!$D$22</f>
        <v>37869.515062522594</v>
      </c>
      <c r="Q46" s="13">
        <f>P46/P48</f>
        <v>1</v>
      </c>
      <c r="R46" s="32">
        <f>'[15]1-9.19'!$F$22</f>
        <v>1016863</v>
      </c>
      <c r="S46" s="13">
        <f>R46/R48</f>
        <v>1</v>
      </c>
      <c r="T46" s="14"/>
      <c r="U46" s="16"/>
      <c r="V46" s="14"/>
      <c r="W46" s="16"/>
      <c r="X46" s="33"/>
      <c r="Y46" s="16"/>
    </row>
    <row r="47" spans="1:25" x14ac:dyDescent="0.25">
      <c r="A47" s="44" t="s">
        <v>29</v>
      </c>
      <c r="B47" s="18">
        <f>'[14]1-3.19'!$B$23</f>
        <v>0</v>
      </c>
      <c r="C47" s="20">
        <f>B47/B48</f>
        <v>0</v>
      </c>
      <c r="D47" s="18">
        <f>'[14]1-3.19'!$B$23</f>
        <v>0</v>
      </c>
      <c r="E47" s="20">
        <f>D47/D48</f>
        <v>0</v>
      </c>
      <c r="F47" s="35">
        <f>'[14]1-3.19'!$F$23</f>
        <v>0</v>
      </c>
      <c r="G47" s="20">
        <f>F47/F48</f>
        <v>0</v>
      </c>
      <c r="H47" s="21">
        <f>'[13]1-6.19'!$B$23</f>
        <v>0</v>
      </c>
      <c r="I47" s="23">
        <f>H47/H48</f>
        <v>0</v>
      </c>
      <c r="J47" s="21">
        <f>'[13]1-6.19'!$D$23</f>
        <v>0</v>
      </c>
      <c r="K47" s="23">
        <f>J47/J48</f>
        <v>0</v>
      </c>
      <c r="L47" s="36">
        <f>'[13]1-6.19'!$F$23</f>
        <v>0</v>
      </c>
      <c r="M47" s="23">
        <f>L47/L48</f>
        <v>0</v>
      </c>
      <c r="N47" s="18">
        <f>'[15]1-9.19'!$B$23</f>
        <v>0</v>
      </c>
      <c r="O47" s="20">
        <f>N47/N48</f>
        <v>0</v>
      </c>
      <c r="P47" s="18">
        <f>'[15]1-9.19'!$D$23</f>
        <v>0</v>
      </c>
      <c r="Q47" s="20">
        <f>P47/P48</f>
        <v>0</v>
      </c>
      <c r="R47" s="35">
        <f>'[15]1-9.19'!$F$23</f>
        <v>0</v>
      </c>
      <c r="S47" s="20">
        <f>R47/R48</f>
        <v>0</v>
      </c>
      <c r="T47" s="21"/>
      <c r="U47" s="23"/>
      <c r="V47" s="21"/>
      <c r="W47" s="23"/>
      <c r="X47" s="36"/>
      <c r="Y47" s="23"/>
    </row>
    <row r="48" spans="1:25" x14ac:dyDescent="0.25">
      <c r="A48" s="45" t="s">
        <v>27</v>
      </c>
      <c r="B48" s="25">
        <f>SUM(B46:B47)</f>
        <v>8717.7564155098607</v>
      </c>
      <c r="C48" s="39">
        <f>C46+C47</f>
        <v>1</v>
      </c>
      <c r="D48" s="25">
        <f>SUM(D46:D47)</f>
        <v>10116.069161330006</v>
      </c>
      <c r="E48" s="39">
        <f>E47+E46</f>
        <v>1</v>
      </c>
      <c r="F48" s="25">
        <f>SUM(F46:F47)</f>
        <v>986084</v>
      </c>
      <c r="G48" s="39">
        <f>G47+G46</f>
        <v>1</v>
      </c>
      <c r="H48" s="27">
        <f>SUM(H46:H47)</f>
        <v>32478.715648622288</v>
      </c>
      <c r="I48" s="49">
        <f>SUM(I46:I47)</f>
        <v>1</v>
      </c>
      <c r="J48" s="27">
        <f>SUM(J46:J47)</f>
        <v>33307.866099933352</v>
      </c>
      <c r="K48" s="49">
        <f>SUM(K46:K47)</f>
        <v>1</v>
      </c>
      <c r="L48" s="42">
        <f t="shared" ref="L48:S48" si="16">L46+L47</f>
        <v>1004782</v>
      </c>
      <c r="M48" s="41">
        <f t="shared" si="16"/>
        <v>1</v>
      </c>
      <c r="N48" s="38">
        <f t="shared" si="16"/>
        <v>36722.045200344997</v>
      </c>
      <c r="O48" s="46">
        <f t="shared" si="16"/>
        <v>1</v>
      </c>
      <c r="P48" s="38">
        <f t="shared" si="16"/>
        <v>37869.515062522594</v>
      </c>
      <c r="Q48" s="39">
        <f t="shared" si="16"/>
        <v>1</v>
      </c>
      <c r="R48" s="38">
        <f t="shared" si="16"/>
        <v>1016863</v>
      </c>
      <c r="S48" s="39">
        <f t="shared" si="16"/>
        <v>1</v>
      </c>
      <c r="T48" s="40"/>
      <c r="U48" s="41"/>
      <c r="V48" s="40"/>
      <c r="W48" s="41"/>
      <c r="X48" s="42"/>
      <c r="Y48" s="41"/>
    </row>
    <row r="49" spans="1:25" x14ac:dyDescent="0.25">
      <c r="A49" s="31" t="s">
        <v>30</v>
      </c>
      <c r="B49" s="11">
        <f>'[14]1-3.19'!$B$32</f>
        <v>1236.0174118695704</v>
      </c>
      <c r="C49" s="13">
        <f>B49/B51</f>
        <v>0.14178159528185</v>
      </c>
      <c r="D49" s="11">
        <f>'[14]1-3.19'!$D$32</f>
        <v>2634.8407918695711</v>
      </c>
      <c r="E49" s="13">
        <f>D49/D51</f>
        <v>0.26046093100486045</v>
      </c>
      <c r="F49" s="32">
        <f>'[14]1-3.19'!$F$32</f>
        <v>124178</v>
      </c>
      <c r="G49" s="13">
        <f>F49/F51</f>
        <v>0.125930448115982</v>
      </c>
      <c r="H49" s="14">
        <f>'[13]1-6.19'!$B$32</f>
        <v>2366.2562925386228</v>
      </c>
      <c r="I49" s="16">
        <f>H49/H51</f>
        <v>7.2855599283495581E-2</v>
      </c>
      <c r="J49" s="14">
        <f>'[13]1-6.19'!$D$32</f>
        <v>3196.2062725386204</v>
      </c>
      <c r="K49" s="16">
        <f>J49/$J$51</f>
        <v>9.5959502867853069E-2</v>
      </c>
      <c r="L49" s="33">
        <f>'[13]1-6.19'!$F$32</f>
        <v>131048</v>
      </c>
      <c r="M49" s="16">
        <f>L49/L51</f>
        <v>0.13042431094506071</v>
      </c>
      <c r="N49" s="11">
        <f>'[15]1-9.19'!$B$32</f>
        <v>2414.4697138981792</v>
      </c>
      <c r="O49" s="13">
        <f>N49/N51</f>
        <v>6.5749870431385873E-2</v>
      </c>
      <c r="P49" s="11">
        <f>'[15]1-9.19'!$D$32</f>
        <v>3562.3921338981745</v>
      </c>
      <c r="Q49" s="13">
        <f>P49/P51</f>
        <v>9.4070180936213804E-2</v>
      </c>
      <c r="R49" s="32">
        <f>'[15]1-9.19'!$F$32</f>
        <v>140112</v>
      </c>
      <c r="S49" s="13">
        <f>R49/R51</f>
        <v>0.13778847298013597</v>
      </c>
      <c r="T49" s="14"/>
      <c r="U49" s="16"/>
      <c r="V49" s="14"/>
      <c r="W49" s="16"/>
      <c r="X49" s="33"/>
      <c r="Y49" s="16"/>
    </row>
    <row r="50" spans="1:25" hidden="1" x14ac:dyDescent="0.25">
      <c r="A50" s="34" t="s">
        <v>31</v>
      </c>
      <c r="B50" s="18">
        <f>'[14]1-3.19'!$B$33</f>
        <v>7481.7390036402903</v>
      </c>
      <c r="C50" s="20">
        <f>B50/B51</f>
        <v>0.85821840471815003</v>
      </c>
      <c r="D50" s="18">
        <f>'[14]1-3.19'!$D$33</f>
        <v>7481.2283694604348</v>
      </c>
      <c r="E50" s="20">
        <f>D50/D51</f>
        <v>0.73953906899513955</v>
      </c>
      <c r="F50" s="35">
        <f>'[14]1-3.19'!$F$33</f>
        <v>861906</v>
      </c>
      <c r="G50" s="20">
        <f>F50/F51</f>
        <v>0.87406955188401803</v>
      </c>
      <c r="H50" s="21">
        <f>'[13]1-6.19'!$B$33</f>
        <v>30112.459356083666</v>
      </c>
      <c r="I50" s="23">
        <f>H50/H51</f>
        <v>0.92714440071650439</v>
      </c>
      <c r="J50" s="21">
        <f>'[13]1-6.19'!$D$33</f>
        <v>30111.659827394731</v>
      </c>
      <c r="K50" s="16">
        <f>J50/$J$51</f>
        <v>0.90404049713214696</v>
      </c>
      <c r="L50" s="36">
        <f>'[13]1-6.19'!$F$33</f>
        <v>873734</v>
      </c>
      <c r="M50" s="23">
        <f>L50/L51</f>
        <v>0.86957568905493932</v>
      </c>
      <c r="N50" s="18">
        <f>'[15]1-9.19'!$B$33</f>
        <v>34307.575486446818</v>
      </c>
      <c r="O50" s="20">
        <f>N50/N51</f>
        <v>0.93425012956861408</v>
      </c>
      <c r="P50" s="18">
        <f>'[15]1-9.19'!$D$33</f>
        <v>34307.12292862442</v>
      </c>
      <c r="Q50" s="20">
        <f>P50/P51</f>
        <v>0.90592981906378622</v>
      </c>
      <c r="R50" s="35">
        <f>'[15]1-9.19'!$F$33</f>
        <v>876751</v>
      </c>
      <c r="S50" s="20">
        <f>R50/R51</f>
        <v>0.86221152701986403</v>
      </c>
      <c r="T50" s="21"/>
      <c r="U50" s="23"/>
      <c r="V50" s="21"/>
      <c r="W50" s="23"/>
      <c r="X50" s="36"/>
      <c r="Y50" s="23"/>
    </row>
    <row r="51" spans="1:25" hidden="1" x14ac:dyDescent="0.25">
      <c r="A51" s="54" t="s">
        <v>27</v>
      </c>
      <c r="B51" s="67">
        <f>SUM(B49:B50)</f>
        <v>8717.7564155098607</v>
      </c>
      <c r="C51" s="56">
        <f>C50+C49</f>
        <v>1</v>
      </c>
      <c r="D51" s="67">
        <f>SUM(D49:D50)</f>
        <v>10116.069161330006</v>
      </c>
      <c r="E51" s="56">
        <f>E49+E50</f>
        <v>1</v>
      </c>
      <c r="F51" s="67">
        <f>SUM(F49:F50)</f>
        <v>986084</v>
      </c>
      <c r="G51" s="56">
        <f>G50+G49</f>
        <v>1</v>
      </c>
      <c r="H51" s="68">
        <f>H49+H50</f>
        <v>32478.715648622288</v>
      </c>
      <c r="I51" s="69">
        <f>SUM(I49:I50)</f>
        <v>1</v>
      </c>
      <c r="J51" s="68">
        <f>SUM(J49:J50)</f>
        <v>33307.866099933352</v>
      </c>
      <c r="K51" s="69">
        <f>SUM(K49:K50)</f>
        <v>1</v>
      </c>
      <c r="L51" s="59">
        <f t="shared" ref="L51:S51" si="17">L49+L50</f>
        <v>1004782</v>
      </c>
      <c r="M51" s="58">
        <f t="shared" si="17"/>
        <v>1</v>
      </c>
      <c r="N51" s="55">
        <f t="shared" si="17"/>
        <v>36722.045200344997</v>
      </c>
      <c r="O51" s="56">
        <f t="shared" si="17"/>
        <v>1</v>
      </c>
      <c r="P51" s="55">
        <f t="shared" si="17"/>
        <v>37869.515062522594</v>
      </c>
      <c r="Q51" s="56">
        <f t="shared" si="17"/>
        <v>1</v>
      </c>
      <c r="R51" s="55">
        <f t="shared" si="17"/>
        <v>1016863</v>
      </c>
      <c r="S51" s="56">
        <f t="shared" si="17"/>
        <v>1</v>
      </c>
      <c r="T51" s="57"/>
      <c r="U51" s="58"/>
      <c r="V51" s="57"/>
      <c r="W51" s="58"/>
      <c r="X51" s="59"/>
      <c r="Y51" s="58"/>
    </row>
    <row r="52" spans="1:25" hidden="1" x14ac:dyDescent="0.25"/>
    <row r="53" spans="1:25" hidden="1" x14ac:dyDescent="0.25"/>
    <row r="54" spans="1:25" hidden="1" x14ac:dyDescent="0.25"/>
    <row r="55" spans="1:25" hidden="1" x14ac:dyDescent="0.25"/>
    <row r="56" spans="1:25" hidden="1" x14ac:dyDescent="0.25"/>
    <row r="57" spans="1:25" hidden="1" x14ac:dyDescent="0.25"/>
  </sheetData>
  <pageMargins left="0.7" right="0.7" top="0.75" bottom="0.75" header="0.3" footer="0.3"/>
  <tableParts count="2">
    <tablePart r:id="rId1"/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0EDB295D6E134840AE1B63C78AEF0BBA" ma:contentTypeVersion="7" ma:contentTypeDescription="צור מסמך חדש." ma:contentTypeScope="" ma:versionID="3b5c89049cb974e6c8ba5aaae94b191a">
  <xsd:schema xmlns:xsd="http://www.w3.org/2001/XMLSchema" xmlns:xs="http://www.w3.org/2001/XMLSchema" xmlns:p="http://schemas.microsoft.com/office/2006/metadata/properties" xmlns:ns1="http://schemas.microsoft.com/sharepoint/v3" xmlns:ns2="1ca4df27-5183-4bee-9dbd-0c46c9c4aa40" targetNamespace="http://schemas.microsoft.com/office/2006/metadata/properties" ma:root="true" ma:fieldsID="515741898ba7ffbd0ed53f093d27ce9c" ns1:_="" ns2:_="">
    <xsd:import namespace="http://schemas.microsoft.com/sharepoint/v3"/>
    <xsd:import namespace="1ca4df27-5183-4bee-9dbd-0c46c9c4aa4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eWaveListOrderValue" minOccurs="0"/>
                <xsd:element ref="ns2:Order1" minOccurs="0"/>
                <xsd:element ref="ns2:isFileInUse" minOccurs="0"/>
                <xsd:element ref="ns2:IsAccessibl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  <xsd:element name="eWaveListOrderValue" ma:index="10" nillable="true" ma:displayName="סידור" ma:decimals="2" ma:internalName="eWaveListOrderValue" ma:readOnly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a4df27-5183-4bee-9dbd-0c46c9c4aa40" elementFormDefault="qualified">
    <xsd:import namespace="http://schemas.microsoft.com/office/2006/documentManagement/types"/>
    <xsd:import namespace="http://schemas.microsoft.com/office/infopath/2007/PartnerControls"/>
    <xsd:element name="Order1" ma:index="11" nillable="true" ma:displayName="Order" ma:internalName="Order1">
      <xsd:simpleType>
        <xsd:restriction base="dms:Number"/>
      </xsd:simpleType>
    </xsd:element>
    <xsd:element name="isFileInUse" ma:index="12" nillable="true" ma:displayName="האם בשימוש" ma:default="0" ma:internalName="isFileInUse">
      <xsd:simpleType>
        <xsd:restriction base="dms:Boolean"/>
      </xsd:simpleType>
    </xsd:element>
    <xsd:element name="IsAccessible" ma:index="13" nillable="true" ma:displayName="האם מונגש" ma:default="לא" ma:format="Dropdown" ma:internalName="IsAccessible">
      <xsd:simpleType>
        <xsd:restriction base="dms:Choice">
          <xsd:enumeration value="כן"/>
          <xsd:enumeration value="לא"/>
          <xsd:enumeration value="ללא צורך בנגישות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WaveListOrderValue xmlns="http://schemas.microsoft.com/sharepoint/v3" xsi:nil="true"/>
    <PublishingStartDate xmlns="http://schemas.microsoft.com/sharepoint/v3" xsi:nil="true"/>
    <PublishingExpirationDate xmlns="http://schemas.microsoft.com/sharepoint/v3" xsi:nil="true"/>
    <Order1 xmlns="1ca4df27-5183-4bee-9dbd-0c46c9c4aa40" xsi:nil="true"/>
    <isFileInUse xmlns="1ca4df27-5183-4bee-9dbd-0c46c9c4aa40">true</isFileInUse>
    <IsAccessible xmlns="1ca4df27-5183-4bee-9dbd-0c46c9c4aa40">כן</IsAccessible>
  </documentManagement>
</p:properties>
</file>

<file path=customXml/itemProps1.xml><?xml version="1.0" encoding="utf-8"?>
<ds:datastoreItem xmlns:ds="http://schemas.openxmlformats.org/officeDocument/2006/customXml" ds:itemID="{9C657BAC-BD85-4E15-9477-E40460C063B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ca4df27-5183-4bee-9dbd-0c46c9c4aa4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02ED095-5749-4016-81AB-E96BE0E56CD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A5A79B0-A0DA-4A5B-B64F-9BD969AFADE2}">
  <ds:schemaRefs>
    <ds:schemaRef ds:uri="http://schemas.microsoft.com/sharepoint/v3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elements/1.1/"/>
    <ds:schemaRef ds:uri="1ca4df27-5183-4bee-9dbd-0c46c9c4aa40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2</vt:i4>
      </vt:variant>
    </vt:vector>
  </HeadingPairs>
  <TitlesOfParts>
    <vt:vector size="2" baseType="lpstr">
      <vt:lpstr>כללי והון</vt:lpstr>
      <vt:lpstr>חיים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חיים ואלמנטר להגשה רבעון 3 19</dc:title>
  <dc:creator>עדן יעקב, רו"ח</dc:creator>
  <cp:lastModifiedBy>User</cp:lastModifiedBy>
  <dcterms:created xsi:type="dcterms:W3CDTF">2019-12-08T06:51:24Z</dcterms:created>
  <dcterms:modified xsi:type="dcterms:W3CDTF">2022-03-13T17:23:33Z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0x0101000EDB295D6E134840AE1B63C78AEF0BBA</vt:lpwstr>
  </property>
  <property fmtid="{D5CDD505-2E9C-101B-9397-08002B2CF9AE}" pid="3" name="מוצג באתר">
    <vt:lpwstr>לא</vt:lpwstr>
  </property>
  <property fmtid="{D5CDD505-2E9C-101B-9397-08002B2CF9AE}" pid="4" name="accessible">
    <vt:lpwstr>false</vt:lpwstr>
  </property>
</Properties>
</file>